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300" windowWidth="15330" windowHeight="5625" tabRatio="751"/>
  </bookViews>
  <sheets>
    <sheet name="Huntsman" sheetId="6" r:id="rId1"/>
    <sheet name="Авенир" sheetId="11" r:id="rId2"/>
    <sheet name="Мастики Магир" sheetId="10" r:id="rId3"/>
    <sheet name="Химтехпром" sheetId="12" r:id="rId4"/>
    <sheet name="СМТ" sheetId="13" r:id="rId5"/>
    <sheet name="Гудлайн ВМП" sheetId="8" r:id="rId6"/>
    <sheet name="Колеровка ГУДЛАЙН" sheetId="7" r:id="rId7"/>
    <sheet name=" RAL-7" sheetId="2" r:id="rId8"/>
    <sheet name="Колеровка HUNTSMAN" sheetId="3" r:id="rId9"/>
    <sheet name="смт-продукт" sheetId="9" state="hidden" r:id="rId10"/>
  </sheets>
  <calcPr calcId="152511"/>
</workbook>
</file>

<file path=xl/calcChain.xml><?xml version="1.0" encoding="utf-8"?>
<calcChain xmlns="http://schemas.openxmlformats.org/spreadsheetml/2006/main">
  <c r="G79" i="6" l="1"/>
  <c r="G108" i="6"/>
  <c r="G107" i="6"/>
  <c r="K107" i="6" s="1"/>
  <c r="G105" i="6"/>
  <c r="K105" i="6" s="1"/>
  <c r="G106" i="6"/>
  <c r="J79" i="6" l="1"/>
  <c r="K53" i="6" l="1"/>
  <c r="K39" i="11" l="1"/>
  <c r="G95" i="6"/>
  <c r="O37" i="6"/>
  <c r="L95" i="6" l="1"/>
  <c r="G49" i="6" l="1"/>
  <c r="K49" i="6" s="1"/>
  <c r="G47" i="6"/>
  <c r="G45" i="6"/>
  <c r="K56" i="6" l="1"/>
  <c r="K108" i="6" l="1"/>
  <c r="G39" i="6" l="1"/>
  <c r="L33" i="11" l="1"/>
  <c r="I36" i="13" l="1"/>
  <c r="J36" i="13" s="1"/>
  <c r="I35" i="13"/>
  <c r="J35" i="13" s="1"/>
  <c r="I34" i="13"/>
  <c r="J34" i="13" s="1"/>
  <c r="I33" i="13"/>
  <c r="J33" i="13" s="1"/>
  <c r="I31" i="13"/>
  <c r="J31" i="13" s="1"/>
  <c r="I30" i="13"/>
  <c r="J30" i="13" s="1"/>
  <c r="I29" i="13"/>
  <c r="J29" i="13" s="1"/>
  <c r="I28" i="13"/>
  <c r="I27" i="13"/>
  <c r="J27" i="13" s="1"/>
  <c r="I26" i="13"/>
  <c r="I25" i="13"/>
  <c r="I24" i="13"/>
  <c r="I23" i="13"/>
  <c r="I22" i="13"/>
  <c r="I21" i="13"/>
  <c r="J21" i="13" s="1"/>
  <c r="I20" i="13"/>
  <c r="I18" i="13"/>
  <c r="J18" i="13" s="1"/>
  <c r="I5" i="13"/>
  <c r="J5" i="13"/>
  <c r="G103" i="6"/>
  <c r="J103" i="6" s="1"/>
  <c r="L103" i="6"/>
  <c r="I17" i="13"/>
  <c r="J17" i="13" s="1"/>
  <c r="I16" i="13"/>
  <c r="J16" i="13" s="1"/>
  <c r="I15" i="13"/>
  <c r="J15" i="13" s="1"/>
  <c r="I13" i="13"/>
  <c r="J13" i="13" s="1"/>
  <c r="I12" i="13"/>
  <c r="J12" i="13" s="1"/>
  <c r="I11" i="13"/>
  <c r="J11" i="13" s="1"/>
  <c r="I10" i="13"/>
  <c r="I9" i="13"/>
  <c r="J9" i="13" s="1"/>
  <c r="I8" i="13"/>
  <c r="J8" i="13" s="1"/>
  <c r="I7" i="13"/>
  <c r="J7" i="13" s="1"/>
  <c r="I6" i="13"/>
  <c r="J6" i="13" s="1"/>
  <c r="G63" i="6"/>
  <c r="K63" i="6" l="1"/>
  <c r="J28" i="13"/>
  <c r="J25" i="13"/>
  <c r="J24" i="13"/>
  <c r="J22" i="13"/>
  <c r="J10" i="13"/>
  <c r="J23" i="13"/>
  <c r="J26" i="13"/>
  <c r="J20" i="13"/>
  <c r="K103" i="6"/>
  <c r="G43" i="6" l="1"/>
  <c r="G44" i="6"/>
  <c r="K44" i="6" s="1"/>
  <c r="G90" i="6" l="1"/>
  <c r="G89" i="6"/>
  <c r="G94" i="6" l="1"/>
  <c r="G93" i="6"/>
  <c r="G85" i="6" l="1"/>
  <c r="G84" i="6"/>
  <c r="L57" i="11" l="1"/>
  <c r="K57" i="11"/>
  <c r="J57" i="11"/>
  <c r="J56" i="11"/>
  <c r="L56" i="11"/>
  <c r="J55" i="11"/>
  <c r="L55" i="11"/>
  <c r="J54" i="11"/>
  <c r="L54" i="11"/>
  <c r="K55" i="11"/>
  <c r="M51" i="11" l="1"/>
  <c r="N51" i="11"/>
  <c r="K8" i="11"/>
  <c r="K54" i="6" l="1"/>
  <c r="K17" i="10" l="1"/>
  <c r="J35" i="6" l="1"/>
  <c r="L35" i="6"/>
  <c r="G7" i="6" l="1"/>
  <c r="L24" i="11" l="1"/>
  <c r="L23" i="11"/>
  <c r="J24" i="6" l="1"/>
  <c r="J32" i="6"/>
  <c r="L32" i="6"/>
  <c r="L34" i="6"/>
  <c r="K34" i="6"/>
  <c r="J34" i="6"/>
  <c r="L25" i="6"/>
  <c r="L27" i="6"/>
  <c r="L30" i="6"/>
  <c r="K30" i="6"/>
  <c r="K32" i="6"/>
  <c r="J18" i="12" l="1"/>
  <c r="J16" i="12" l="1"/>
  <c r="K14" i="12"/>
  <c r="J14" i="12"/>
  <c r="I14" i="12"/>
  <c r="K12" i="12"/>
  <c r="J12" i="12"/>
  <c r="I12" i="12"/>
  <c r="K11" i="12"/>
  <c r="J11" i="12"/>
  <c r="I11" i="12"/>
  <c r="K10" i="12"/>
  <c r="J10" i="12"/>
  <c r="I10" i="12"/>
  <c r="K8" i="12"/>
  <c r="J8" i="12"/>
  <c r="I8" i="12"/>
  <c r="K7" i="12"/>
  <c r="J7" i="12"/>
  <c r="I7" i="12"/>
  <c r="K6" i="12"/>
  <c r="J6" i="12"/>
  <c r="I6" i="12"/>
  <c r="K69" i="6"/>
  <c r="G68" i="6" l="1"/>
  <c r="K56" i="11" l="1"/>
  <c r="K54" i="11"/>
  <c r="K30" i="11" l="1"/>
  <c r="J30" i="11"/>
  <c r="K29" i="11"/>
  <c r="J29" i="11"/>
  <c r="K28" i="11"/>
  <c r="J28" i="11"/>
  <c r="K27" i="11"/>
  <c r="J27" i="11"/>
  <c r="K26" i="11"/>
  <c r="J26" i="11"/>
  <c r="L21" i="11"/>
  <c r="K24" i="11"/>
  <c r="J24" i="11"/>
  <c r="J23" i="11"/>
  <c r="K23" i="11"/>
  <c r="L15" i="11"/>
  <c r="K15" i="11"/>
  <c r="J15" i="11"/>
  <c r="L14" i="11"/>
  <c r="K14" i="11"/>
  <c r="J14" i="11"/>
  <c r="L43" i="11"/>
  <c r="K43" i="11"/>
  <c r="J43" i="11"/>
  <c r="L42" i="11"/>
  <c r="K42" i="11"/>
  <c r="J42" i="11"/>
  <c r="L40" i="11"/>
  <c r="K40" i="11"/>
  <c r="J40" i="11"/>
  <c r="L39" i="11"/>
  <c r="K33" i="11"/>
  <c r="K34" i="11"/>
  <c r="K36" i="11"/>
  <c r="K37" i="11"/>
  <c r="L37" i="11"/>
  <c r="J37" i="11"/>
  <c r="L36" i="11"/>
  <c r="J36" i="11"/>
  <c r="J39" i="11" l="1"/>
  <c r="L53" i="11"/>
  <c r="K53" i="11"/>
  <c r="N53" i="11" s="1"/>
  <c r="J53" i="11"/>
  <c r="L52" i="11"/>
  <c r="K52" i="11"/>
  <c r="N52" i="11" s="1"/>
  <c r="J52" i="11"/>
  <c r="M53" i="11"/>
  <c r="M52" i="11"/>
  <c r="L50" i="11"/>
  <c r="K50" i="11"/>
  <c r="J50" i="11"/>
  <c r="L49" i="11"/>
  <c r="K49" i="11"/>
  <c r="J49" i="11"/>
  <c r="L47" i="11"/>
  <c r="K47" i="11"/>
  <c r="J47" i="11"/>
  <c r="L46" i="11"/>
  <c r="K46" i="11"/>
  <c r="J46" i="11"/>
  <c r="J20" i="11"/>
  <c r="J21" i="11"/>
  <c r="J33" i="11"/>
  <c r="J34" i="11"/>
  <c r="L34" i="11"/>
  <c r="L17" i="11"/>
  <c r="L18" i="11"/>
  <c r="L20" i="11"/>
  <c r="K17" i="11"/>
  <c r="K18" i="11"/>
  <c r="K20" i="11"/>
  <c r="K21" i="11"/>
  <c r="K11" i="11"/>
  <c r="K12" i="11"/>
  <c r="L12" i="11"/>
  <c r="L11" i="11"/>
  <c r="J17" i="11"/>
  <c r="J18" i="11"/>
  <c r="J11" i="11"/>
  <c r="J12" i="11"/>
  <c r="J8" i="11"/>
  <c r="J7" i="11"/>
  <c r="K7" i="11"/>
  <c r="L7" i="11"/>
  <c r="L8" i="11"/>
  <c r="K133" i="6" l="1"/>
  <c r="L26" i="6"/>
  <c r="K35" i="6" l="1"/>
  <c r="J31" i="6"/>
  <c r="K31" i="6"/>
  <c r="L31" i="6"/>
  <c r="G101" i="6" l="1"/>
  <c r="K47" i="6"/>
  <c r="G8" i="6" l="1"/>
  <c r="K6" i="6"/>
  <c r="J72" i="9" l="1"/>
  <c r="K72" i="9"/>
  <c r="I72" i="9"/>
  <c r="I68" i="9"/>
  <c r="K68" i="9"/>
  <c r="I67" i="9"/>
  <c r="K67" i="9"/>
  <c r="J68" i="9"/>
  <c r="J67" i="9"/>
  <c r="I24" i="9"/>
  <c r="K24" i="9"/>
  <c r="J24" i="9"/>
  <c r="G37" i="6" l="1"/>
  <c r="K37" i="6" s="1"/>
  <c r="G38" i="6"/>
  <c r="L37" i="6"/>
  <c r="J6" i="6"/>
  <c r="K7" i="6"/>
  <c r="J7" i="6"/>
  <c r="J37" i="6" l="1"/>
  <c r="I23" i="9" l="1"/>
  <c r="J23" i="9"/>
  <c r="K23" i="9"/>
  <c r="I20" i="9"/>
  <c r="I21" i="9"/>
  <c r="I22" i="9"/>
  <c r="K22" i="9"/>
  <c r="K21" i="9"/>
  <c r="K20" i="9"/>
  <c r="J22" i="9"/>
  <c r="J21" i="9"/>
  <c r="J20" i="9"/>
  <c r="K19" i="9"/>
  <c r="J19" i="9"/>
  <c r="I19" i="9"/>
  <c r="K18" i="9"/>
  <c r="J18" i="9"/>
  <c r="I18" i="9"/>
  <c r="K17" i="9"/>
  <c r="J17" i="9"/>
  <c r="I17" i="9"/>
  <c r="I40" i="9"/>
  <c r="K40" i="9"/>
  <c r="I37" i="9"/>
  <c r="K37" i="9"/>
  <c r="I35" i="9"/>
  <c r="K35" i="9"/>
  <c r="I33" i="9"/>
  <c r="K33" i="9"/>
  <c r="J37" i="9"/>
  <c r="K36" i="9"/>
  <c r="J36" i="9"/>
  <c r="I36" i="9"/>
  <c r="I27" i="9" l="1"/>
  <c r="J27" i="9"/>
  <c r="K27" i="9"/>
  <c r="I28" i="9"/>
  <c r="J28" i="9"/>
  <c r="K28" i="9"/>
  <c r="I15" i="9"/>
  <c r="J15" i="9"/>
  <c r="K15" i="9"/>
  <c r="I14" i="9"/>
  <c r="K14" i="9"/>
  <c r="J14" i="9"/>
  <c r="G109" i="6"/>
  <c r="G110" i="6"/>
  <c r="J108" i="6"/>
  <c r="G102" i="6"/>
  <c r="G99" i="6"/>
  <c r="G98" i="6"/>
  <c r="G97" i="6"/>
  <c r="G96" i="6"/>
  <c r="G91" i="6"/>
  <c r="G86" i="6"/>
  <c r="G82" i="6"/>
  <c r="G81" i="6"/>
  <c r="G80" i="6"/>
  <c r="G78" i="6"/>
  <c r="G75" i="6"/>
  <c r="G74" i="6"/>
  <c r="G73" i="6"/>
  <c r="G72" i="6"/>
  <c r="G71" i="6"/>
  <c r="G69" i="6"/>
  <c r="J69" i="6" s="1"/>
  <c r="G67" i="6"/>
  <c r="G66" i="6"/>
  <c r="G65" i="6"/>
  <c r="G64" i="6"/>
  <c r="G41" i="6"/>
  <c r="G40" i="6"/>
  <c r="G14" i="6"/>
  <c r="G9" i="6"/>
  <c r="K78" i="6" l="1"/>
  <c r="G70" i="6"/>
  <c r="J63" i="6"/>
  <c r="K13" i="9" l="1"/>
  <c r="J13" i="9"/>
  <c r="I13" i="9"/>
  <c r="J11" i="9"/>
  <c r="J12" i="9"/>
  <c r="J9" i="9"/>
  <c r="J10" i="9"/>
  <c r="I12" i="9"/>
  <c r="K12" i="9"/>
  <c r="I11" i="9"/>
  <c r="K11" i="9"/>
  <c r="I10" i="9"/>
  <c r="K10" i="9"/>
  <c r="K9" i="9"/>
  <c r="I9" i="9"/>
  <c r="J6" i="9"/>
  <c r="K13" i="10" l="1"/>
  <c r="K11" i="10"/>
  <c r="K16" i="10"/>
  <c r="J16" i="10"/>
  <c r="K10" i="10"/>
  <c r="J10" i="10"/>
  <c r="J9" i="10"/>
  <c r="K9" i="10"/>
  <c r="J8" i="10"/>
  <c r="K8" i="10"/>
  <c r="K7" i="10"/>
  <c r="J7" i="10"/>
  <c r="D39" i="7" l="1"/>
  <c r="D37" i="7"/>
  <c r="D32" i="7"/>
  <c r="D31" i="7"/>
  <c r="D29" i="7"/>
  <c r="D27" i="7"/>
  <c r="G16" i="6" l="1"/>
  <c r="K9" i="8" l="1"/>
  <c r="K7" i="8"/>
  <c r="L33" i="6" l="1"/>
  <c r="K33" i="6"/>
  <c r="J33" i="6"/>
  <c r="G18" i="6"/>
  <c r="K18" i="6" s="1"/>
  <c r="L17" i="6"/>
  <c r="K17" i="6"/>
  <c r="J17" i="6"/>
  <c r="J16" i="6"/>
  <c r="L29" i="6"/>
  <c r="K29" i="6"/>
  <c r="J29" i="6"/>
  <c r="L28" i="6"/>
  <c r="K28" i="6"/>
  <c r="J28" i="6"/>
  <c r="K27" i="6"/>
  <c r="J27" i="6"/>
  <c r="K26" i="6"/>
  <c r="J26" i="6"/>
  <c r="K25" i="6"/>
  <c r="J25" i="6"/>
  <c r="K24" i="6"/>
  <c r="L23" i="6"/>
  <c r="K23" i="6"/>
  <c r="J23" i="6"/>
  <c r="J23" i="8"/>
  <c r="J22" i="8"/>
  <c r="J21" i="8"/>
  <c r="J20" i="8"/>
  <c r="K18" i="8"/>
  <c r="J18" i="8"/>
  <c r="I18" i="8"/>
  <c r="K17" i="8"/>
  <c r="I17" i="8"/>
  <c r="K16" i="8"/>
  <c r="J16" i="8"/>
  <c r="I16" i="8"/>
  <c r="K14" i="8"/>
  <c r="J14" i="8"/>
  <c r="I14" i="8"/>
  <c r="K13" i="8"/>
  <c r="J13" i="8"/>
  <c r="I13" i="8"/>
  <c r="K12" i="8"/>
  <c r="J12" i="8"/>
  <c r="I12" i="8"/>
  <c r="K10" i="8"/>
  <c r="J10" i="8"/>
  <c r="I10" i="8"/>
  <c r="K8" i="8"/>
  <c r="J8" i="8"/>
  <c r="I8" i="8"/>
  <c r="K6" i="8"/>
  <c r="J6" i="8"/>
  <c r="I6" i="8"/>
  <c r="J18" i="6" l="1"/>
  <c r="K12" i="10"/>
  <c r="J12" i="2"/>
  <c r="J15" i="10"/>
  <c r="J14" i="10"/>
  <c r="I14" i="10"/>
  <c r="J13" i="10"/>
  <c r="I13" i="10"/>
  <c r="J12" i="10"/>
  <c r="I12" i="10"/>
  <c r="I11" i="10"/>
  <c r="J11" i="10"/>
  <c r="J6" i="10"/>
  <c r="J5" i="10"/>
  <c r="J17" i="10"/>
  <c r="I17" i="10"/>
  <c r="K15" i="10"/>
  <c r="I15" i="10"/>
  <c r="K14" i="10"/>
  <c r="I6" i="10"/>
  <c r="K5" i="10"/>
  <c r="I5" i="10"/>
  <c r="J93" i="9" l="1"/>
  <c r="J92" i="9"/>
  <c r="K85" i="9"/>
  <c r="J85" i="9"/>
  <c r="I85" i="9"/>
  <c r="K84" i="9"/>
  <c r="J84" i="9"/>
  <c r="I84" i="9"/>
  <c r="K83" i="9"/>
  <c r="J83" i="9"/>
  <c r="I83" i="9"/>
  <c r="K82" i="9"/>
  <c r="J82" i="9"/>
  <c r="I82" i="9"/>
  <c r="K81" i="9"/>
  <c r="J81" i="9"/>
  <c r="I81" i="9"/>
  <c r="G79" i="9"/>
  <c r="G78" i="9"/>
  <c r="G76" i="9"/>
  <c r="J76" i="9" s="1"/>
  <c r="G75" i="9"/>
  <c r="J75" i="9" s="1"/>
  <c r="G74" i="9"/>
  <c r="J74" i="9" s="1"/>
  <c r="G73" i="9"/>
  <c r="J73" i="9" s="1"/>
  <c r="K70" i="9"/>
  <c r="J70" i="9"/>
  <c r="K69" i="9"/>
  <c r="J69" i="9"/>
  <c r="K66" i="9"/>
  <c r="J66" i="9"/>
  <c r="K65" i="9"/>
  <c r="J65" i="9"/>
  <c r="K64" i="9"/>
  <c r="J64" i="9"/>
  <c r="K62" i="9"/>
  <c r="J62" i="9"/>
  <c r="K61" i="9"/>
  <c r="J61" i="9"/>
  <c r="K60" i="9"/>
  <c r="J60" i="9"/>
  <c r="K59" i="9"/>
  <c r="J59" i="9"/>
  <c r="K58" i="9"/>
  <c r="J58" i="9"/>
  <c r="K57" i="9"/>
  <c r="J57" i="9"/>
  <c r="K56" i="9"/>
  <c r="J56" i="9"/>
  <c r="K55" i="9"/>
  <c r="J55" i="9"/>
  <c r="K53" i="9"/>
  <c r="G53" i="9"/>
  <c r="J53" i="9" s="1"/>
  <c r="K52" i="9"/>
  <c r="G52" i="9"/>
  <c r="J52" i="9" s="1"/>
  <c r="K51" i="9"/>
  <c r="G51" i="9"/>
  <c r="J51" i="9" s="1"/>
  <c r="K50" i="9"/>
  <c r="G50" i="9"/>
  <c r="J50" i="9" s="1"/>
  <c r="K49" i="9"/>
  <c r="G49" i="9"/>
  <c r="J49" i="9" s="1"/>
  <c r="K48" i="9"/>
  <c r="G48" i="9"/>
  <c r="J48" i="9" s="1"/>
  <c r="K47" i="9"/>
  <c r="G47" i="9"/>
  <c r="J47" i="9" s="1"/>
  <c r="K46" i="9"/>
  <c r="G46" i="9"/>
  <c r="J46" i="9" s="1"/>
  <c r="K45" i="9"/>
  <c r="G45" i="9"/>
  <c r="J45" i="9" s="1"/>
  <c r="K44" i="9"/>
  <c r="G44" i="9"/>
  <c r="I44" i="9" s="1"/>
  <c r="G43" i="9"/>
  <c r="J43" i="9" s="1"/>
  <c r="K42" i="9"/>
  <c r="G42" i="9"/>
  <c r="I42" i="9" s="1"/>
  <c r="K41" i="9"/>
  <c r="G41" i="9"/>
  <c r="I41" i="9" s="1"/>
  <c r="K39" i="9"/>
  <c r="I39" i="9"/>
  <c r="K38" i="9"/>
  <c r="I38" i="9"/>
  <c r="K34" i="9"/>
  <c r="I34" i="9"/>
  <c r="K32" i="9"/>
  <c r="I32" i="9"/>
  <c r="K31" i="9"/>
  <c r="I31" i="9"/>
  <c r="K30" i="9"/>
  <c r="J30" i="9"/>
  <c r="I30" i="9"/>
  <c r="J29" i="9"/>
  <c r="K26" i="9"/>
  <c r="J26" i="9"/>
  <c r="K8" i="9"/>
  <c r="J8" i="9"/>
  <c r="J41" i="9" l="1"/>
  <c r="J31" i="9"/>
  <c r="J33" i="9"/>
  <c r="I29" i="9"/>
  <c r="J32" i="9"/>
  <c r="J40" i="9"/>
  <c r="I45" i="9"/>
  <c r="I46" i="9"/>
  <c r="I47" i="9"/>
  <c r="I48" i="9"/>
  <c r="I49" i="9"/>
  <c r="I50" i="9"/>
  <c r="I52" i="9"/>
  <c r="I53" i="9"/>
  <c r="I55" i="9"/>
  <c r="I56" i="9"/>
  <c r="I57" i="9"/>
  <c r="I58" i="9"/>
  <c r="I59" i="9"/>
  <c r="I60" i="9"/>
  <c r="I61" i="9"/>
  <c r="I62" i="9"/>
  <c r="I64" i="9"/>
  <c r="I65" i="9"/>
  <c r="I66" i="9"/>
  <c r="I69" i="9"/>
  <c r="I70" i="9"/>
  <c r="I26" i="9"/>
  <c r="J35" i="9"/>
  <c r="J39" i="9"/>
  <c r="I51" i="9"/>
  <c r="J34" i="9"/>
  <c r="J38" i="9"/>
  <c r="J42" i="9"/>
  <c r="I8" i="9"/>
  <c r="G92" i="6"/>
  <c r="G88" i="6"/>
  <c r="G87" i="6"/>
  <c r="G76" i="6"/>
  <c r="G61" i="6"/>
  <c r="G15" i="6"/>
  <c r="J15" i="6" s="1"/>
  <c r="G13" i="6"/>
  <c r="G12" i="6"/>
  <c r="G11" i="6"/>
  <c r="G10" i="6"/>
  <c r="K134" i="6" l="1"/>
  <c r="K132" i="6"/>
  <c r="L125" i="6"/>
  <c r="K125" i="6"/>
  <c r="J125" i="6"/>
  <c r="L124" i="6"/>
  <c r="K124" i="6"/>
  <c r="J124" i="6"/>
  <c r="L123" i="6"/>
  <c r="K123" i="6"/>
  <c r="J123" i="6"/>
  <c r="L122" i="6"/>
  <c r="K122" i="6"/>
  <c r="J122" i="6"/>
  <c r="L121" i="6"/>
  <c r="K121" i="6"/>
  <c r="J121" i="6"/>
  <c r="K116" i="6"/>
  <c r="K115" i="6"/>
  <c r="K114" i="6"/>
  <c r="K113" i="6"/>
  <c r="K112" i="6"/>
  <c r="L110" i="6"/>
  <c r="K110" i="6"/>
  <c r="J110" i="6"/>
  <c r="L109" i="6"/>
  <c r="K109" i="6"/>
  <c r="J109" i="6"/>
  <c r="L108" i="6"/>
  <c r="L107" i="6"/>
  <c r="J107" i="6"/>
  <c r="L105" i="6"/>
  <c r="J105" i="6"/>
  <c r="L102" i="6"/>
  <c r="K102" i="6"/>
  <c r="J102" i="6"/>
  <c r="L101" i="6"/>
  <c r="K101" i="6"/>
  <c r="J101" i="6"/>
  <c r="L99" i="6"/>
  <c r="K99" i="6"/>
  <c r="J99" i="6"/>
  <c r="L98" i="6"/>
  <c r="K98" i="6"/>
  <c r="L97" i="6"/>
  <c r="K97" i="6"/>
  <c r="J97" i="6"/>
  <c r="L96" i="6"/>
  <c r="K96" i="6"/>
  <c r="J96" i="6"/>
  <c r="K95" i="6"/>
  <c r="J95" i="6"/>
  <c r="L94" i="6"/>
  <c r="K94" i="6"/>
  <c r="J94" i="6"/>
  <c r="L93" i="6"/>
  <c r="K93" i="6"/>
  <c r="L92" i="6"/>
  <c r="K92" i="6"/>
  <c r="J92" i="6"/>
  <c r="L91" i="6"/>
  <c r="K91" i="6"/>
  <c r="J91" i="6"/>
  <c r="L90" i="6"/>
  <c r="K90" i="6"/>
  <c r="J90" i="6"/>
  <c r="L89" i="6"/>
  <c r="K89" i="6"/>
  <c r="J89" i="6"/>
  <c r="L88" i="6"/>
  <c r="K88" i="6"/>
  <c r="J88" i="6"/>
  <c r="L87" i="6"/>
  <c r="K87" i="6"/>
  <c r="J87" i="6"/>
  <c r="L86" i="6"/>
  <c r="K86" i="6"/>
  <c r="J86" i="6"/>
  <c r="L85" i="6"/>
  <c r="K85" i="6"/>
  <c r="J85" i="6"/>
  <c r="L84" i="6"/>
  <c r="K84" i="6"/>
  <c r="J84" i="6"/>
  <c r="L83" i="6"/>
  <c r="K83" i="6"/>
  <c r="J83" i="6"/>
  <c r="L82" i="6"/>
  <c r="K82" i="6"/>
  <c r="J82" i="6"/>
  <c r="L81" i="6"/>
  <c r="K81" i="6"/>
  <c r="J81" i="6"/>
  <c r="L80" i="6"/>
  <c r="K80" i="6"/>
  <c r="J80" i="6"/>
  <c r="L79" i="6"/>
  <c r="K79" i="6"/>
  <c r="L78" i="6"/>
  <c r="J78" i="6"/>
  <c r="K77" i="6"/>
  <c r="L76" i="6"/>
  <c r="K76" i="6"/>
  <c r="J76" i="6"/>
  <c r="L75" i="6"/>
  <c r="K75" i="6"/>
  <c r="L74" i="6"/>
  <c r="K74" i="6"/>
  <c r="J74" i="6"/>
  <c r="L73" i="6"/>
  <c r="K73" i="6"/>
  <c r="J73" i="6"/>
  <c r="L72" i="6"/>
  <c r="K72" i="6"/>
  <c r="J72" i="6"/>
  <c r="L71" i="6"/>
  <c r="K71" i="6"/>
  <c r="J71" i="6"/>
  <c r="L70" i="6"/>
  <c r="K70" i="6"/>
  <c r="L69" i="6"/>
  <c r="L68" i="6"/>
  <c r="K68" i="6"/>
  <c r="J68" i="6"/>
  <c r="L67" i="6"/>
  <c r="K67" i="6"/>
  <c r="J67" i="6"/>
  <c r="L66" i="6"/>
  <c r="K66" i="6"/>
  <c r="J66" i="6"/>
  <c r="L65" i="6"/>
  <c r="K65" i="6"/>
  <c r="J65" i="6"/>
  <c r="L64" i="6"/>
  <c r="K64" i="6"/>
  <c r="J64" i="6"/>
  <c r="L63" i="6"/>
  <c r="L62" i="6"/>
  <c r="K62" i="6"/>
  <c r="J62" i="6"/>
  <c r="L61" i="6"/>
  <c r="K61" i="6"/>
  <c r="J61" i="6"/>
  <c r="L60" i="6"/>
  <c r="K60" i="6"/>
  <c r="J60" i="6"/>
  <c r="L59" i="6"/>
  <c r="K59" i="6"/>
  <c r="J59" i="6"/>
  <c r="K57" i="6"/>
  <c r="J57" i="6"/>
  <c r="L56" i="6"/>
  <c r="J56" i="6"/>
  <c r="L54" i="6"/>
  <c r="J54" i="6"/>
  <c r="L53" i="6"/>
  <c r="J53" i="6"/>
  <c r="L52" i="6"/>
  <c r="K52" i="6"/>
  <c r="J52" i="6"/>
  <c r="L50" i="6"/>
  <c r="K50" i="6"/>
  <c r="L49" i="6"/>
  <c r="J49" i="6"/>
  <c r="L48" i="6"/>
  <c r="K48" i="6"/>
  <c r="L47" i="6"/>
  <c r="J47" i="6"/>
  <c r="L46" i="6"/>
  <c r="K46" i="6"/>
  <c r="L45" i="6"/>
  <c r="K45" i="6"/>
  <c r="J45" i="6"/>
  <c r="L44" i="6"/>
  <c r="J44" i="6"/>
  <c r="L43" i="6"/>
  <c r="K43" i="6"/>
  <c r="J43" i="6"/>
  <c r="L41" i="6"/>
  <c r="K41" i="6"/>
  <c r="J41" i="6"/>
  <c r="L40" i="6"/>
  <c r="K40" i="6"/>
  <c r="J40" i="6"/>
  <c r="L39" i="6"/>
  <c r="K39" i="6"/>
  <c r="J39" i="6"/>
  <c r="L38" i="6"/>
  <c r="K38" i="6"/>
  <c r="J38" i="6"/>
  <c r="K22" i="6"/>
  <c r="K21" i="6"/>
  <c r="K20" i="6"/>
  <c r="K19" i="6"/>
  <c r="L18" i="6"/>
  <c r="L16" i="6"/>
  <c r="K16" i="6"/>
  <c r="L15" i="6"/>
  <c r="K15" i="6"/>
  <c r="K14" i="6"/>
  <c r="K13" i="6"/>
  <c r="K12" i="6"/>
  <c r="K11" i="6"/>
  <c r="K10" i="6"/>
  <c r="J10" i="6"/>
  <c r="K9" i="6"/>
  <c r="J9" i="6"/>
  <c r="K8" i="6"/>
  <c r="J8" i="6"/>
  <c r="J70" i="6" l="1"/>
  <c r="J93" i="6"/>
  <c r="J98" i="6"/>
  <c r="J75" i="6"/>
</calcChain>
</file>

<file path=xl/sharedStrings.xml><?xml version="1.0" encoding="utf-8"?>
<sst xmlns="http://schemas.openxmlformats.org/spreadsheetml/2006/main" count="1296" uniqueCount="648">
  <si>
    <r>
      <rPr>
        <b/>
        <sz val="9"/>
        <color rgb="FFFF0000"/>
        <rFont val="Calibri"/>
        <family val="3"/>
        <charset val="134"/>
      </rPr>
      <t>Прейскурант</t>
    </r>
    <r>
      <rPr>
        <sz val="9"/>
        <color rgb="FFFF0000"/>
        <rFont val="Calibri"/>
        <family val="3"/>
        <charset val="134"/>
        <scheme val="minor"/>
      </rPr>
      <t xml:space="preserve"> </t>
    </r>
    <r>
      <rPr>
        <b/>
        <sz val="9"/>
        <color rgb="FFFF0000"/>
        <rFont val="Calibri"/>
        <family val="3"/>
        <charset val="134"/>
      </rPr>
      <t>цен</t>
    </r>
    <r>
      <rPr>
        <sz val="9"/>
        <color rgb="FFFF0000"/>
        <rFont val="Calibri"/>
        <family val="3"/>
        <charset val="134"/>
        <scheme val="minor"/>
      </rPr>
      <t xml:space="preserve"> </t>
    </r>
    <r>
      <rPr>
        <b/>
        <sz val="9"/>
        <color rgb="FFFF0000"/>
        <rFont val="Calibri"/>
        <family val="3"/>
        <charset val="134"/>
      </rPr>
      <t>на</t>
    </r>
    <r>
      <rPr>
        <sz val="9"/>
        <color rgb="FFFF0000"/>
        <rFont val="Calibri"/>
        <family val="3"/>
        <charset val="134"/>
        <scheme val="minor"/>
      </rPr>
      <t xml:space="preserve"> </t>
    </r>
    <r>
      <rPr>
        <b/>
        <sz val="9"/>
        <color rgb="FFFF0000"/>
        <rFont val="Calibri"/>
        <family val="3"/>
        <charset val="134"/>
      </rPr>
      <t>материалы</t>
    </r>
    <r>
      <rPr>
        <sz val="9"/>
        <color rgb="FFFF0000"/>
        <rFont val="Calibri"/>
        <family val="3"/>
        <charset val="134"/>
        <scheme val="minor"/>
      </rPr>
      <t xml:space="preserve"> </t>
    </r>
    <r>
      <rPr>
        <b/>
        <sz val="9"/>
        <color rgb="FFFF0000"/>
        <rFont val="Calibri"/>
        <family val="3"/>
        <charset val="134"/>
      </rPr>
      <t>ООО</t>
    </r>
    <r>
      <rPr>
        <sz val="9"/>
        <color rgb="FFFF0000"/>
        <rFont val="Calibri"/>
        <family val="3"/>
        <charset val="134"/>
        <scheme val="minor"/>
      </rPr>
      <t xml:space="preserve"> </t>
    </r>
    <r>
      <rPr>
        <b/>
        <sz val="9"/>
        <color rgb="FFFF0000"/>
        <rFont val="Calibri"/>
        <family val="3"/>
        <charset val="134"/>
      </rPr>
      <t>«Полимер</t>
    </r>
    <r>
      <rPr>
        <sz val="9"/>
        <color rgb="FFFF0000"/>
        <rFont val="Calibri"/>
        <family val="3"/>
        <charset val="134"/>
        <scheme val="minor"/>
      </rPr>
      <t xml:space="preserve"> </t>
    </r>
    <r>
      <rPr>
        <b/>
        <sz val="9"/>
        <color rgb="FFFF0000"/>
        <rFont val="Calibri"/>
        <family val="3"/>
        <charset val="134"/>
      </rPr>
      <t>Плюс»</t>
    </r>
  </si>
  <si>
    <t>на 01.10.2013</t>
  </si>
  <si>
    <t>№</t>
  </si>
  <si>
    <t>Наименование</t>
  </si>
  <si>
    <t>Расход кг/м2</t>
  </si>
  <si>
    <t>6,0 пог.м.</t>
  </si>
  <si>
    <t>6,2 пог.м.</t>
  </si>
  <si>
    <t>12 пог.м.</t>
  </si>
  <si>
    <t>Полиуретановые однокомпонентные клеи для производства сэндвич-панелей периодическим способом (DPL).</t>
  </si>
  <si>
    <t xml:space="preserve">Полиуретановая двухкомпонентная грунтовка с пониженной вязкостью для бетона. Не содержит органические растворители, обеспечивает низкий расход при нанесении. Также применяется для приготовления ремонтных и шпатлевочных составов.
</t>
  </si>
  <si>
    <t>Полиуретановая грунтовка со свойствами электропроводности. Применяется в составе систем антистатических монолитных покрытий пола.</t>
  </si>
  <si>
    <t>Полиуретановая адгезионная грунтовка для полимерных, битуминозных, металлических, керамических поверхностей.</t>
  </si>
  <si>
    <t>Полиуретановая промежуточная грунтовка для обеспечения максимальной адгезии между «новым» и «старым» слоями полимочевинных или полиуретановых покрытий.</t>
  </si>
  <si>
    <t>Полиуретановая грунтовка с повышенной проникающей способностью для изоляции очагов коррозии стальных конструкций, особенно в труднодоступных для абразиво-струйной обработки местах.</t>
  </si>
  <si>
    <t>Эпоксидная грунтовка для бетона и других минеральных поверхностей (в том числе, с повышенной влажностью(≤10%). Также применяется для создания адгезионного слоя между «новым» и «старым» слоями бетона или цементно-песчаных стяжек.</t>
  </si>
  <si>
    <t>ПОЛИПЛАН 1001</t>
  </si>
  <si>
    <t xml:space="preserve">Колеровка –
Карта цветов Хантсман-НМГ
</t>
  </si>
  <si>
    <r>
      <rPr>
        <sz val="6"/>
        <color rgb="FF000000"/>
        <rFont val="Calibri"/>
        <family val="3"/>
        <charset val="134"/>
      </rPr>
      <t>Колеровка</t>
    </r>
    <r>
      <rPr>
        <sz val="6"/>
        <color theme="1"/>
        <rFont val="Calibri"/>
        <family val="2"/>
        <charset val="134"/>
        <scheme val="minor"/>
      </rPr>
      <t xml:space="preserve"> </t>
    </r>
    <r>
      <rPr>
        <sz val="6"/>
        <color rgb="FF000000"/>
        <rFont val="Calibri"/>
        <family val="3"/>
        <charset val="134"/>
      </rPr>
      <t>–</t>
    </r>
    <r>
      <rPr>
        <sz val="6"/>
        <color rgb="FF000000"/>
        <rFont val="Calibri"/>
        <family val="3"/>
        <charset val="134"/>
      </rPr>
      <t>RAL</t>
    </r>
    <r>
      <rPr>
        <sz val="6"/>
        <color theme="1"/>
        <rFont val="Calibri"/>
        <family val="2"/>
        <charset val="134"/>
        <scheme val="minor"/>
      </rPr>
      <t xml:space="preserve"> </t>
    </r>
    <r>
      <rPr>
        <sz val="6"/>
        <color rgb="FF000000"/>
        <rFont val="Calibri"/>
        <family val="3"/>
        <charset val="134"/>
      </rPr>
      <t>K7</t>
    </r>
  </si>
  <si>
    <t>ПОЛИПЛАН 1002</t>
  </si>
  <si>
    <t>Полиуретановый компаунд для устройства монолитных (наливных) покрытий пола с повышенной эластичностью.</t>
  </si>
  <si>
    <t>Полиуретановый компаунд для устройства монолитных (наливных) дезактивируемых и радиационно-стойких покрытий пола на объектах атомной промышленности и энергетики (по ГОСТ 51102-97).</t>
  </si>
  <si>
    <t>ПОЛИФЛЕКС 1101</t>
  </si>
  <si>
    <t>ПОЛИФЛЕКС 110</t>
  </si>
  <si>
    <t>ПОЛИФЛЕКС 105</t>
  </si>
  <si>
    <t>Полиуретановая матовая светостойкая эмаль с повышенной износостойкостью для финишной отделки эластичных бесшовных покрытий.</t>
  </si>
  <si>
    <t>Полиуретановое связующее на водной основе для приготовления цементно-полиуретановых растворов для ремонта и выравнивания бетонных полов перед нанесением бесшовных полимерных покрытий.</t>
  </si>
  <si>
    <t>Органический разбавитель для полиуретановых грунтовок, эмалей и компаундов. Не применяется для материалов на водной основе.</t>
  </si>
  <si>
    <t>Органический разбавитель для эпоксидных грунтовок и компаундов. Не применяется для материалов на водной основе.</t>
  </si>
  <si>
    <t>Средство для очистки инструмента, оснастки, оборудования и поверхностей от следов отвержденных полиуретановых, эпоксидных материалов и полимочевины.</t>
  </si>
  <si>
    <t>Средство для промывки и консервации оборудования для напыления полимочевины, ППУ.</t>
  </si>
  <si>
    <t>Смесь цветных чипсов для декоративной отделки бесшовных полимерных покрытий пола. (3 микса различных оттенков).</t>
  </si>
  <si>
    <t>Специальный шпатель с регулируемым зазором для нанесения монолитных полимерных покрытий пола. Ширина - 700 мм.</t>
  </si>
  <si>
    <t>Специальный шпатель с регулируемым зазором для нанесения монолитных полимерных покрытий пола. Ширина - 500 мм.</t>
  </si>
  <si>
    <t>Для устройства заземляющего контура в составе монолитных антистатических покрытий пола. Толщина ленты-0,03 мм, ширина-10 мм, длина в рулоне-33 п.м.</t>
  </si>
  <si>
    <t>Ручка телескопическая для инструмента (валиков, ракелей и т.п.). Длина 1.0-2.0 м</t>
  </si>
  <si>
    <t>Кельма из нержавеющей стали для нанесения полимерных монолитных и высоконаполненных покрытий пола.</t>
  </si>
  <si>
    <r>
      <t>Для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передвижения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по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свеженанесенному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слою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монолитных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покрытий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пола.</t>
    </r>
  </si>
  <si>
    <r>
      <t>Коротковорсовый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валик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с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ручкой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(бугелем)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для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нанесения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грунтовок,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эмалей,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лаков.</t>
    </r>
  </si>
  <si>
    <r>
      <t>Профессиональный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аппликатор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для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герметиков,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упакованных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в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фолиевые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тубы.</t>
    </r>
  </si>
  <si>
    <r>
      <t>Ручной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миксер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с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электроприводом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(до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600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об/мин,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1,1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кВт).</t>
    </r>
  </si>
  <si>
    <t>Специальная насадка для миксеров МД-1 для смешивания компонентов грунтовок, эмалей, компаундов и полимербетонных растворов.</t>
  </si>
  <si>
    <r>
      <rPr>
        <b/>
        <sz val="8"/>
        <color rgb="FF0070C0"/>
        <rFont val="Calibri"/>
        <family val="3"/>
        <charset val="134"/>
      </rPr>
      <t>Карта</t>
    </r>
    <r>
      <rPr>
        <sz val="8"/>
        <color rgb="FF0070C0"/>
        <rFont val="Calibri"/>
        <family val="3"/>
        <charset val="134"/>
        <scheme val="minor"/>
      </rPr>
      <t xml:space="preserve"> </t>
    </r>
    <r>
      <rPr>
        <b/>
        <sz val="8"/>
        <color rgb="FF0070C0"/>
        <rFont val="Calibri"/>
        <family val="3"/>
        <charset val="134"/>
      </rPr>
      <t>цветов</t>
    </r>
    <r>
      <rPr>
        <sz val="8"/>
        <color rgb="FF0070C0"/>
        <rFont val="Calibri"/>
        <family val="3"/>
        <charset val="134"/>
        <scheme val="minor"/>
      </rPr>
      <t xml:space="preserve"> </t>
    </r>
    <r>
      <rPr>
        <b/>
        <sz val="8"/>
        <color rgb="FF0070C0"/>
        <rFont val="Calibri"/>
        <family val="3"/>
        <charset val="134"/>
      </rPr>
      <t>Хантсман-НМГ</t>
    </r>
  </si>
  <si>
    <r>
      <rPr>
        <b/>
        <sz val="8"/>
        <color rgb="FFFFFFFF"/>
        <rFont val="Calibri"/>
        <family val="3"/>
        <charset val="134"/>
      </rPr>
      <t>№</t>
    </r>
  </si>
  <si>
    <r>
      <rPr>
        <b/>
        <sz val="8"/>
        <color rgb="FFFFFFFF"/>
        <rFont val="Calibri"/>
        <family val="3"/>
        <charset val="134"/>
      </rPr>
      <t>Наименование</t>
    </r>
  </si>
  <si>
    <r>
      <rPr>
        <b/>
        <sz val="8"/>
        <color rgb="FFFFFFFF"/>
        <rFont val="Calibri"/>
        <family val="3"/>
        <charset val="134"/>
      </rPr>
      <t>Индекс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b/>
        <sz val="8"/>
        <color rgb="FFFFFFFF"/>
        <rFont val="Calibri"/>
        <family val="3"/>
        <charset val="134"/>
      </rPr>
      <t>цвета</t>
    </r>
  </si>
  <si>
    <r>
      <rPr>
        <b/>
        <sz val="8"/>
        <color rgb="FF000000"/>
        <rFont val="Calibri"/>
        <family val="3"/>
        <charset val="134"/>
      </rPr>
      <t>Серый</t>
    </r>
  </si>
  <si>
    <r>
      <rPr>
        <b/>
        <sz val="8"/>
        <color rgb="FF000000"/>
        <rFont val="Calibri"/>
        <family val="3"/>
        <charset val="134"/>
      </rPr>
      <t>0701</t>
    </r>
  </si>
  <si>
    <r>
      <rPr>
        <b/>
        <sz val="8"/>
        <color rgb="FF000000"/>
        <rFont val="Calibri"/>
        <family val="3"/>
        <charset val="134"/>
      </rPr>
      <t>Оливковый</t>
    </r>
  </si>
  <si>
    <r>
      <rPr>
        <b/>
        <sz val="8"/>
        <color rgb="FF000000"/>
        <rFont val="Calibri"/>
        <family val="3"/>
        <charset val="134"/>
      </rPr>
      <t>Серо</t>
    </r>
    <r>
      <rPr>
        <b/>
        <sz val="8"/>
        <color rgb="FF000000"/>
        <rFont val="Calibri"/>
        <family val="3"/>
        <charset val="134"/>
      </rPr>
      <t>-</t>
    </r>
    <r>
      <rPr>
        <b/>
        <sz val="8"/>
        <color rgb="FF000000"/>
        <rFont val="Calibri"/>
        <family val="3"/>
        <charset val="134"/>
      </rPr>
      <t>голубой</t>
    </r>
  </si>
  <si>
    <r>
      <rPr>
        <b/>
        <sz val="8"/>
        <color rgb="FF000000"/>
        <rFont val="Calibri"/>
        <family val="3"/>
        <charset val="134"/>
      </rPr>
      <t>0702</t>
    </r>
  </si>
  <si>
    <r>
      <rPr>
        <b/>
        <sz val="8"/>
        <color rgb="FF000000"/>
        <rFont val="Calibri"/>
        <family val="3"/>
        <charset val="134"/>
      </rPr>
      <t>Синий</t>
    </r>
  </si>
  <si>
    <r>
      <rPr>
        <b/>
        <sz val="8"/>
        <color rgb="FF000000"/>
        <rFont val="Calibri"/>
        <family val="3"/>
        <charset val="134"/>
      </rPr>
      <t>Темно</t>
    </r>
    <r>
      <rPr>
        <b/>
        <sz val="8"/>
        <color rgb="FF000000"/>
        <rFont val="Calibri"/>
        <family val="3"/>
        <charset val="134"/>
      </rPr>
      <t>-</t>
    </r>
    <r>
      <rPr>
        <b/>
        <sz val="8"/>
        <color rgb="FF000000"/>
        <rFont val="Calibri"/>
        <family val="3"/>
        <charset val="134"/>
      </rPr>
      <t>серый</t>
    </r>
  </si>
  <si>
    <r>
      <rPr>
        <b/>
        <sz val="8"/>
        <color rgb="FF000000"/>
        <rFont val="Calibri"/>
        <family val="3"/>
        <charset val="134"/>
      </rPr>
      <t>0704</t>
    </r>
  </si>
  <si>
    <r>
      <rPr>
        <b/>
        <sz val="8"/>
        <color rgb="FF000000"/>
        <rFont val="Calibri"/>
        <family val="3"/>
        <charset val="134"/>
      </rPr>
      <t>Охра</t>
    </r>
  </si>
  <si>
    <t>Салатовый</t>
  </si>
  <si>
    <r>
      <rPr>
        <b/>
        <sz val="8"/>
        <color rgb="FF000000"/>
        <rFont val="Calibri"/>
        <family val="3"/>
        <charset val="134"/>
      </rPr>
      <t>0601</t>
    </r>
  </si>
  <si>
    <r>
      <rPr>
        <b/>
        <sz val="8"/>
        <color rgb="FF000000"/>
        <rFont val="Calibri"/>
        <family val="3"/>
        <charset val="134"/>
      </rPr>
      <t>Бежевый</t>
    </r>
  </si>
  <si>
    <r>
      <rPr>
        <b/>
        <sz val="8"/>
        <color rgb="FF000000"/>
        <rFont val="Calibri"/>
        <family val="3"/>
        <charset val="134"/>
      </rPr>
      <t>Зеленый</t>
    </r>
  </si>
  <si>
    <r>
      <rPr>
        <b/>
        <sz val="8"/>
        <color rgb="FF000000"/>
        <rFont val="Calibri"/>
        <family val="3"/>
        <charset val="134"/>
      </rPr>
      <t>0606</t>
    </r>
  </si>
  <si>
    <r>
      <rPr>
        <b/>
        <sz val="8"/>
        <color rgb="FF000000"/>
        <rFont val="Calibri"/>
        <family val="3"/>
        <charset val="134"/>
      </rPr>
      <t>Кирпично</t>
    </r>
    <r>
      <rPr>
        <b/>
        <sz val="8"/>
        <color rgb="FF000000"/>
        <rFont val="Calibri"/>
        <family val="3"/>
        <charset val="134"/>
      </rPr>
      <t>-</t>
    </r>
    <r>
      <rPr>
        <b/>
        <sz val="8"/>
        <color rgb="FF000000"/>
        <rFont val="Calibri"/>
        <family val="3"/>
        <charset val="134"/>
      </rPr>
      <t>красный</t>
    </r>
  </si>
  <si>
    <t>Карта цветов для ПОЛИПЛАН® 1005 и ПОЛИФЛЕКС® 105</t>
  </si>
  <si>
    <t>(Индексы цвета соответствуют колеровочной системе Degussa Industrial)</t>
  </si>
  <si>
    <r>
      <rPr>
        <b/>
        <sz val="8"/>
        <color rgb="FF000000"/>
        <rFont val="Calibri"/>
        <family val="3"/>
        <charset val="134"/>
      </rPr>
      <t>Красный</t>
    </r>
  </si>
  <si>
    <r>
      <rPr>
        <b/>
        <sz val="8"/>
        <color rgb="FF000000"/>
        <rFont val="Calibri"/>
        <family val="3"/>
        <charset val="134"/>
      </rPr>
      <t>Желтый</t>
    </r>
  </si>
  <si>
    <t>ООО «Полимер Плюс»</t>
  </si>
  <si>
    <t xml:space="preserve">Россия, 644011, Россия, г.Омск, ул.Енисейская, д.1а, офис 3 </t>
  </si>
  <si>
    <t xml:space="preserve">Цена                     (пог.м./м2)      руб.  </t>
  </si>
  <si>
    <t>Расход упак/м2</t>
  </si>
  <si>
    <t>кг</t>
  </si>
  <si>
    <t>кг/ведро</t>
  </si>
  <si>
    <t>кг/бочка</t>
  </si>
  <si>
    <t>шт</t>
  </si>
  <si>
    <t>л</t>
  </si>
  <si>
    <t>кв.м</t>
  </si>
  <si>
    <t>пог.м</t>
  </si>
  <si>
    <t>Специальные разбавители и технические жидкости</t>
  </si>
  <si>
    <t>рекоменд.расход</t>
  </si>
  <si>
    <t>толщина слоя 1 мм. расх. - 1,5</t>
  </si>
  <si>
    <t>Полиуретановый компаунд для устройства монолитных (наливных) спортивных покрытий Tornado Master и Tornado Tempo на упруго-эластичных подложках из резиновой крошки и резиновых матах Tempo. Применяется также в качестве самостоятельного покрытия. Колеровка – 4 цвета по системе Degussa Industrial. гладкое, глянцевое.</t>
  </si>
  <si>
    <t>рекоменд.расход - 2,25/толщина слоя 1 мм. расх. - 1,3</t>
  </si>
  <si>
    <t>толщина слоя 1,5 мм.</t>
  </si>
  <si>
    <t>кг (215+225) стальн.бочки</t>
  </si>
  <si>
    <r>
      <t xml:space="preserve">Система высокоэластичного напыляемого эластомерного полимочевинного покрытия с повышенной устойчивостью к атмосферным воздействиям. Основные области применения – гидроизоляция, устройство кровельных покрытий, защита ППУ теплоизоляции.  </t>
    </r>
    <r>
      <rPr>
        <b/>
        <sz val="8"/>
        <color rgb="FF000000"/>
        <rFont val="Calibri"/>
        <family val="2"/>
        <charset val="204"/>
      </rPr>
      <t>КРОВЛЯ.</t>
    </r>
    <r>
      <rPr>
        <sz val="8"/>
        <color rgb="FF000000"/>
        <rFont val="Calibri"/>
        <family val="3"/>
        <charset val="134"/>
      </rPr>
      <t xml:space="preserve">
Цвета: серый, охра, кирпично-красный, зеленый, синий
</t>
    </r>
  </si>
  <si>
    <r>
      <t xml:space="preserve">Система высокоэластичного напыляемого эластомерного полимочевинного покрытия. Основные области применения – устройство промежуточных гидроизоляционных мембран, в т.ч. армированных геотекстилем. </t>
    </r>
    <r>
      <rPr>
        <b/>
        <sz val="8"/>
        <color rgb="FF000000"/>
        <rFont val="Calibri"/>
        <family val="2"/>
        <charset val="204"/>
      </rPr>
      <t>ФУНДАМЕНТЫ И ПОДВАЛЫ.</t>
    </r>
    <r>
      <rPr>
        <sz val="8"/>
        <color rgb="FF000000"/>
        <rFont val="Calibri"/>
        <family val="3"/>
        <charset val="134"/>
      </rPr>
      <t xml:space="preserve">
Цвет: серый, охра
</t>
    </r>
  </si>
  <si>
    <t>polimeromsk@yandex.ru</t>
  </si>
  <si>
    <t>2,5 (толщина слоя 1,5 мм.)</t>
  </si>
  <si>
    <t>Bostik 3070</t>
  </si>
  <si>
    <t>ш т</t>
  </si>
  <si>
    <t>600мл</t>
  </si>
  <si>
    <t>Bostik 3071</t>
  </si>
  <si>
    <t>BOSTIK ROXOL Trafic 3</t>
  </si>
  <si>
    <t>BOSTIK ROXOL XPS</t>
  </si>
  <si>
    <t>UNIDUR N</t>
  </si>
  <si>
    <t>Эпоксидная грунтовка-гидроизоляция для бетонных поверхностей, имеющих влажность до 100%.</t>
  </si>
  <si>
    <t>Эпональ 376 (Bostik)</t>
  </si>
  <si>
    <t>Феррогальваник</t>
  </si>
  <si>
    <t>Полиуретановая антикоррозионная грунтовка-эмаль, наполненная высокодисперсным цинком и железоокисной слюдкой.</t>
  </si>
  <si>
    <t>R-104</t>
  </si>
  <si>
    <t>Тиксотропирующая добавка для полиуретановых, эпоксидных эмалей и компаундов</t>
  </si>
  <si>
    <t>Чипсы (флоки)</t>
  </si>
  <si>
    <t>«Пистолет» для герметиков</t>
  </si>
  <si>
    <t>расход 0,25-0,8</t>
  </si>
  <si>
    <t>ПОЛИПЛАН 1005</t>
  </si>
  <si>
    <t>Turex MF</t>
  </si>
  <si>
    <t>Turex HF</t>
  </si>
  <si>
    <t>Насадка-мешалка</t>
  </si>
  <si>
    <t>насадка для низкооборотного ручного электроинструмента для смешивания компонентов грунтовок, эмалей и капаундов (размер 600х100мм)</t>
  </si>
  <si>
    <r>
      <t>Аппликатор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для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герметиков,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упакованных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в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фолиевые</t>
    </r>
    <r>
      <rPr>
        <sz val="8"/>
        <color theme="1"/>
        <rFont val="Calibri"/>
        <family val="2"/>
        <charset val="134"/>
        <scheme val="minor"/>
      </rPr>
      <t xml:space="preserve"> </t>
    </r>
    <r>
      <rPr>
        <sz val="8"/>
        <color rgb="FF000000"/>
        <rFont val="Calibri"/>
        <family val="3"/>
        <charset val="134"/>
      </rPr>
      <t>тубы.</t>
    </r>
  </si>
  <si>
    <t>тел. 8 (3812)29-40-98; +7-929-363-89-98</t>
  </si>
  <si>
    <t>МС-полимерная мастика саморастекающаяся для гидроизоляции кровель и др. горизонтальных поверхн. Материал для наружных и внутренних работ.</t>
  </si>
  <si>
    <t>60 л.</t>
  </si>
  <si>
    <t>65 л.</t>
  </si>
  <si>
    <t>750 мл.</t>
  </si>
  <si>
    <t>500 мл.</t>
  </si>
  <si>
    <t>13</t>
  </si>
  <si>
    <r>
      <t>Игольчатый валик</t>
    </r>
    <r>
      <rPr>
        <b/>
        <sz val="8"/>
        <color rgb="FF0070C0"/>
        <rFont val="Calibri"/>
        <family val="2"/>
        <charset val="204"/>
      </rPr>
      <t xml:space="preserve"> пластиковый</t>
    </r>
    <r>
      <rPr>
        <sz val="8"/>
        <color rgb="FF000000"/>
        <rFont val="Calibri"/>
        <family val="3"/>
        <charset val="134"/>
      </rPr>
      <t xml:space="preserve"> с ручкой для обработки свеженанесенного слоя полимерных монолитных покрытий пола</t>
    </r>
  </si>
  <si>
    <t>мл</t>
  </si>
  <si>
    <t>890 мл.</t>
  </si>
  <si>
    <t>2-к Полиуретановый клей-порозаполнитель для приклеивания и шпатлевания упруго-эластичных подложек из резиновой крошки и резиновых матов Tempo при устройстве бесшовных спортивных покрытий Tornado Master и Tornado Tempo.</t>
  </si>
  <si>
    <t>ведро мет.</t>
  </si>
  <si>
    <t>клеевой слой + шпатлевание</t>
  </si>
  <si>
    <t>ПОЛИПЛАН 206</t>
  </si>
  <si>
    <t>«Пистолет» для монтажной пены</t>
  </si>
  <si>
    <r>
      <t>Профессиональный</t>
    </r>
    <r>
      <rPr>
        <sz val="8"/>
        <color theme="1"/>
        <rFont val="Calibri"/>
        <family val="2"/>
        <charset val="134"/>
        <scheme val="minor"/>
      </rPr>
      <t xml:space="preserve"> для монтажной пены.</t>
    </r>
  </si>
  <si>
    <t xml:space="preserve"> Bostik Standart 60</t>
  </si>
  <si>
    <t>Однокомпонентная полиуретановая бытовая монтажная пена с выходом до 60 л. Нанесение без пистолета.</t>
  </si>
  <si>
    <t>Bostik PRO B1 противопожарная</t>
  </si>
  <si>
    <t>Противопожарная профессиональная монтажная пена с выходом до 65 л и последующим расширением до 30%. Нанесение с помощью пистолета.</t>
  </si>
  <si>
    <t>^ 65 л.</t>
  </si>
  <si>
    <t>Очиститель полиуретановой монтажной пены позволяет легко удалять застывшую пену с ткани, оконных рам, пистолетов.</t>
  </si>
  <si>
    <t>Bostik очиститель пены</t>
  </si>
  <si>
    <t>Эпональ 336 (Bostik) 2-х комп.</t>
  </si>
  <si>
    <t xml:space="preserve">Полиуретановая однокомпонентная грунтовка с пониженными "запечатывающими" свойствами для бетона, дерева. Не содержит органические растворители (без запаха), обеспечивает низкий расход при нанесении. 
</t>
  </si>
  <si>
    <t>кг/п.э. канистр., бум.крафт мешки</t>
  </si>
  <si>
    <t>ПОЛИПЛАН 107</t>
  </si>
  <si>
    <t>ПОЛИПЛАН 108</t>
  </si>
  <si>
    <r>
      <t xml:space="preserve">Система напыляемого эластомерного полимочевинного покрытия с повышенной устойчивостью к атмосферным воздействиям. Основные области применения – устройство гидроизолирующей облицовки бетонных чаш </t>
    </r>
    <r>
      <rPr>
        <b/>
        <sz val="8"/>
        <color rgb="FF000000"/>
        <rFont val="Calibri"/>
        <family val="2"/>
        <charset val="204"/>
      </rPr>
      <t>бассейнов, резервуаров.</t>
    </r>
    <r>
      <rPr>
        <sz val="8"/>
        <color rgb="FF000000"/>
        <rFont val="Calibri"/>
        <family val="3"/>
        <charset val="134"/>
      </rPr>
      <t xml:space="preserve"> Допускается контакт с питьевой водой.
Цвет: синий, белый</t>
    </r>
  </si>
  <si>
    <t>серый, черный</t>
  </si>
  <si>
    <t>белый</t>
  </si>
  <si>
    <t>Гермафлекс 147</t>
  </si>
  <si>
    <t>Гермафлекс 127</t>
  </si>
  <si>
    <t>Фасовка</t>
  </si>
  <si>
    <t xml:space="preserve">Цена  руб/кг.  </t>
  </si>
  <si>
    <t>Цена руб/шт</t>
  </si>
  <si>
    <t>Ед. изм.</t>
  </si>
  <si>
    <t>Описание</t>
  </si>
  <si>
    <t>Жидкий "пробковый"  герметик для дерева. (содержит пробковый наполнитель в связующем). Для наружных и внутренних работ. без растворителя.</t>
  </si>
  <si>
    <t xml:space="preserve">Bostik PRO Standart 65 </t>
  </si>
  <si>
    <r>
      <rPr>
        <sz val="6"/>
        <color rgb="FF000000"/>
        <rFont val="Calibri"/>
        <family val="3"/>
        <charset val="134"/>
      </rPr>
      <t>Откр.</t>
    </r>
    <r>
      <rPr>
        <sz val="6"/>
        <color theme="1"/>
        <rFont val="Calibri"/>
        <family val="2"/>
        <charset val="134"/>
        <scheme val="minor"/>
      </rPr>
      <t xml:space="preserve"> </t>
    </r>
    <r>
      <rPr>
        <sz val="6"/>
        <color rgb="FF000000"/>
        <rFont val="Calibri"/>
        <family val="3"/>
        <charset val="134"/>
      </rPr>
      <t>время</t>
    </r>
    <r>
      <rPr>
        <sz val="6"/>
        <color theme="1"/>
        <rFont val="Calibri"/>
        <family val="2"/>
        <charset val="134"/>
        <scheme val="minor"/>
      </rPr>
      <t xml:space="preserve"> </t>
    </r>
    <r>
      <rPr>
        <sz val="6"/>
        <color rgb="FF000000"/>
        <rFont val="Calibri"/>
        <family val="3"/>
        <charset val="134"/>
      </rPr>
      <t>выдержки:</t>
    </r>
    <r>
      <rPr>
        <sz val="6"/>
        <color theme="1"/>
        <rFont val="Calibri"/>
        <family val="2"/>
        <charset val="134"/>
        <scheme val="minor"/>
      </rPr>
      <t xml:space="preserve"> </t>
    </r>
    <r>
      <rPr>
        <sz val="6"/>
        <color rgb="FF000000"/>
        <rFont val="Calibri"/>
        <family val="3"/>
        <charset val="134"/>
      </rPr>
      <t>7-9</t>
    </r>
    <r>
      <rPr>
        <sz val="6"/>
        <color theme="1"/>
        <rFont val="Calibri"/>
        <family val="2"/>
        <charset val="134"/>
        <scheme val="minor"/>
      </rPr>
      <t xml:space="preserve"> </t>
    </r>
    <r>
      <rPr>
        <sz val="6"/>
        <color rgb="FF000000"/>
        <rFont val="Calibri"/>
        <family val="3"/>
        <charset val="134"/>
      </rPr>
      <t>мин</t>
    </r>
  </si>
  <si>
    <r>
      <rPr>
        <sz val="6"/>
        <color rgb="FF000000"/>
        <rFont val="Calibri"/>
        <family val="3"/>
        <charset val="134"/>
      </rPr>
      <t>Откр.</t>
    </r>
    <r>
      <rPr>
        <sz val="6"/>
        <color theme="1"/>
        <rFont val="Calibri"/>
        <family val="2"/>
        <charset val="134"/>
        <scheme val="minor"/>
      </rPr>
      <t xml:space="preserve"> </t>
    </r>
    <r>
      <rPr>
        <sz val="6"/>
        <color rgb="FF000000"/>
        <rFont val="Calibri"/>
        <family val="3"/>
        <charset val="134"/>
      </rPr>
      <t>время</t>
    </r>
    <r>
      <rPr>
        <sz val="6"/>
        <color theme="1"/>
        <rFont val="Calibri"/>
        <family val="2"/>
        <charset val="134"/>
        <scheme val="minor"/>
      </rPr>
      <t xml:space="preserve"> </t>
    </r>
    <r>
      <rPr>
        <sz val="6"/>
        <color rgb="FF000000"/>
        <rFont val="Calibri"/>
        <family val="3"/>
        <charset val="134"/>
      </rPr>
      <t>выдержки:</t>
    </r>
    <r>
      <rPr>
        <sz val="6"/>
        <color theme="1"/>
        <rFont val="Calibri"/>
        <family val="2"/>
        <charset val="134"/>
        <scheme val="minor"/>
      </rPr>
      <t xml:space="preserve"> </t>
    </r>
    <r>
      <rPr>
        <sz val="6"/>
        <color rgb="FF000000"/>
        <rFont val="Calibri"/>
        <family val="3"/>
        <charset val="134"/>
      </rPr>
      <t>40-60</t>
    </r>
    <r>
      <rPr>
        <sz val="6"/>
        <color theme="1"/>
        <rFont val="Calibri"/>
        <family val="2"/>
        <charset val="134"/>
        <scheme val="minor"/>
      </rPr>
      <t xml:space="preserve"> </t>
    </r>
    <r>
      <rPr>
        <sz val="6"/>
        <color rgb="FF000000"/>
        <rFont val="Calibri"/>
        <family val="3"/>
        <charset val="134"/>
      </rPr>
      <t>мин</t>
    </r>
  </si>
  <si>
    <t>460-480 кг.</t>
  </si>
  <si>
    <t xml:space="preserve">Система напыляемой пенополиуретановой (ППУ) теплоизоляции универсального применения.  DALTOTHERM® TSA  (компонент 1) применяется совместно с полиизоцианатом Suprasec 5025 (или Suprasec 5005) (компонент 2) в составе 2-х компонентной системы для получения полиуретанового пенопласта с закрыто-ячеистой структурой. Класс горючести В2 по DIN 4102-1. Рекомендованное давление 65-75 bar. Плотность 8,30,40,60 кг/м³.  </t>
  </si>
  <si>
    <t xml:space="preserve">Polynor (пенополиуретан) </t>
  </si>
  <si>
    <t>1-к напыляемая пенополиуретановая (ППУ) теплоизоляции универсального применения. В балонах . 1 слой 40-50 мм</t>
  </si>
  <si>
    <r>
      <t>Связующие</t>
    </r>
    <r>
      <rPr>
        <sz val="10"/>
        <rFont val="Calibri"/>
        <family val="2"/>
        <charset val="204"/>
        <scheme val="minor"/>
      </rPr>
      <t xml:space="preserve"> </t>
    </r>
    <r>
      <rPr>
        <b/>
        <sz val="10"/>
        <rFont val="Calibri"/>
        <family val="2"/>
        <charset val="204"/>
      </rPr>
      <t>(клеи)</t>
    </r>
    <r>
      <rPr>
        <sz val="10"/>
        <rFont val="Calibri"/>
        <family val="2"/>
        <charset val="204"/>
        <scheme val="minor"/>
      </rPr>
      <t xml:space="preserve"> </t>
    </r>
    <r>
      <rPr>
        <b/>
        <sz val="10"/>
        <rFont val="Calibri"/>
        <family val="2"/>
        <charset val="204"/>
      </rPr>
      <t>для</t>
    </r>
    <r>
      <rPr>
        <sz val="10"/>
        <rFont val="Calibri"/>
        <family val="2"/>
        <charset val="204"/>
        <scheme val="minor"/>
      </rPr>
      <t xml:space="preserve"> </t>
    </r>
    <r>
      <rPr>
        <b/>
        <sz val="10"/>
        <rFont val="Calibri"/>
        <family val="2"/>
        <charset val="204"/>
      </rPr>
      <t>резиновой</t>
    </r>
    <r>
      <rPr>
        <sz val="10"/>
        <rFont val="Calibri"/>
        <family val="2"/>
        <charset val="204"/>
        <scheme val="minor"/>
      </rPr>
      <t xml:space="preserve"> </t>
    </r>
    <r>
      <rPr>
        <b/>
        <sz val="10"/>
        <rFont val="Calibri"/>
        <family val="2"/>
        <charset val="204"/>
      </rPr>
      <t>и</t>
    </r>
    <r>
      <rPr>
        <sz val="10"/>
        <rFont val="Calibri"/>
        <family val="2"/>
        <charset val="204"/>
        <scheme val="minor"/>
      </rPr>
      <t xml:space="preserve"> </t>
    </r>
    <r>
      <rPr>
        <b/>
        <sz val="10"/>
        <rFont val="Calibri"/>
        <family val="2"/>
        <charset val="204"/>
      </rPr>
      <t>каучуковой</t>
    </r>
    <r>
      <rPr>
        <sz val="10"/>
        <rFont val="Calibri"/>
        <family val="2"/>
        <charset val="204"/>
        <scheme val="minor"/>
      </rPr>
      <t xml:space="preserve"> </t>
    </r>
    <r>
      <rPr>
        <b/>
        <sz val="10"/>
        <rFont val="Calibri"/>
        <family val="2"/>
        <charset val="204"/>
      </rPr>
      <t>крошки</t>
    </r>
  </si>
  <si>
    <r>
      <rPr>
        <b/>
        <sz val="10"/>
        <rFont val="Calibri"/>
        <family val="3"/>
        <charset val="134"/>
      </rPr>
      <t>Специальные</t>
    </r>
    <r>
      <rPr>
        <sz val="10"/>
        <rFont val="Calibri"/>
        <family val="3"/>
        <charset val="134"/>
        <scheme val="minor"/>
      </rPr>
      <t xml:space="preserve"> </t>
    </r>
    <r>
      <rPr>
        <b/>
        <sz val="10"/>
        <rFont val="Calibri"/>
        <family val="3"/>
        <charset val="134"/>
      </rPr>
      <t>адгезивы</t>
    </r>
  </si>
  <si>
    <t>Материалы для выравнивания бетонных поверхностей (Bostik)</t>
  </si>
  <si>
    <r>
      <rPr>
        <b/>
        <sz val="10"/>
        <rFont val="Calibri"/>
        <family val="2"/>
        <charset val="204"/>
      </rPr>
      <t>Напыляемые</t>
    </r>
    <r>
      <rPr>
        <sz val="10"/>
        <rFont val="Calibri"/>
        <family val="2"/>
        <charset val="204"/>
        <scheme val="minor"/>
      </rPr>
      <t xml:space="preserve"> </t>
    </r>
    <r>
      <rPr>
        <b/>
        <sz val="10"/>
        <rFont val="Calibri"/>
        <family val="2"/>
        <charset val="204"/>
      </rPr>
      <t>теплоизоляционные</t>
    </r>
    <r>
      <rPr>
        <sz val="10"/>
        <rFont val="Calibri"/>
        <family val="2"/>
        <charset val="204"/>
        <scheme val="minor"/>
      </rPr>
      <t xml:space="preserve"> </t>
    </r>
    <r>
      <rPr>
        <b/>
        <sz val="10"/>
        <rFont val="Calibri"/>
        <family val="2"/>
        <charset val="204"/>
      </rPr>
      <t>системы (ППУ)</t>
    </r>
  </si>
  <si>
    <r>
      <rPr>
        <b/>
        <sz val="10"/>
        <rFont val="Calibri"/>
        <family val="3"/>
        <charset val="134"/>
      </rPr>
      <t>Материалы</t>
    </r>
    <r>
      <rPr>
        <sz val="10"/>
        <rFont val="Calibri"/>
        <family val="3"/>
        <charset val="134"/>
        <scheme val="minor"/>
      </rPr>
      <t xml:space="preserve"> </t>
    </r>
    <r>
      <rPr>
        <b/>
        <sz val="10"/>
        <rFont val="Calibri"/>
        <family val="3"/>
        <charset val="134"/>
      </rPr>
      <t>для</t>
    </r>
    <r>
      <rPr>
        <sz val="10"/>
        <rFont val="Calibri"/>
        <family val="3"/>
        <charset val="134"/>
        <scheme val="minor"/>
      </rPr>
      <t xml:space="preserve"> </t>
    </r>
    <r>
      <rPr>
        <b/>
        <sz val="10"/>
        <rFont val="Calibri"/>
        <family val="3"/>
        <charset val="134"/>
      </rPr>
      <t>устройства</t>
    </r>
    <r>
      <rPr>
        <sz val="10"/>
        <rFont val="Calibri"/>
        <family val="3"/>
        <charset val="134"/>
        <scheme val="minor"/>
      </rPr>
      <t xml:space="preserve"> </t>
    </r>
    <r>
      <rPr>
        <b/>
        <sz val="10"/>
        <rFont val="Calibri"/>
        <family val="3"/>
        <charset val="134"/>
      </rPr>
      <t>бесшовных</t>
    </r>
    <r>
      <rPr>
        <sz val="10"/>
        <rFont val="Calibri"/>
        <family val="3"/>
        <charset val="134"/>
        <scheme val="minor"/>
      </rPr>
      <t xml:space="preserve"> </t>
    </r>
    <r>
      <rPr>
        <b/>
        <sz val="10"/>
        <rFont val="Calibri"/>
        <family val="3"/>
        <charset val="134"/>
      </rPr>
      <t>полимерных</t>
    </r>
    <r>
      <rPr>
        <sz val="10"/>
        <rFont val="Calibri"/>
        <family val="3"/>
        <charset val="134"/>
        <scheme val="minor"/>
      </rPr>
      <t xml:space="preserve"> </t>
    </r>
    <r>
      <rPr>
        <b/>
        <sz val="10"/>
        <rFont val="Calibri"/>
        <family val="3"/>
        <charset val="134"/>
      </rPr>
      <t>покрытий</t>
    </r>
    <r>
      <rPr>
        <sz val="10"/>
        <rFont val="Calibri"/>
        <family val="3"/>
        <charset val="134"/>
        <scheme val="minor"/>
      </rPr>
      <t xml:space="preserve"> </t>
    </r>
    <r>
      <rPr>
        <b/>
        <sz val="10"/>
        <rFont val="Calibri"/>
        <family val="3"/>
        <charset val="134"/>
      </rPr>
      <t>пола</t>
    </r>
    <r>
      <rPr>
        <sz val="10"/>
        <rFont val="Calibri"/>
        <family val="3"/>
        <charset val="134"/>
        <scheme val="minor"/>
      </rPr>
      <t xml:space="preserve"> </t>
    </r>
    <r>
      <rPr>
        <b/>
        <sz val="10"/>
        <rFont val="Calibri"/>
        <family val="3"/>
        <charset val="134"/>
      </rPr>
      <t>и</t>
    </r>
    <r>
      <rPr>
        <sz val="10"/>
        <rFont val="Calibri"/>
        <family val="3"/>
        <charset val="134"/>
        <scheme val="minor"/>
      </rPr>
      <t xml:space="preserve"> </t>
    </r>
    <r>
      <rPr>
        <b/>
        <sz val="10"/>
        <rFont val="Calibri"/>
        <family val="3"/>
        <charset val="134"/>
      </rPr>
      <t>антикоррозионной</t>
    </r>
    <r>
      <rPr>
        <sz val="10"/>
        <rFont val="Calibri"/>
        <family val="3"/>
        <charset val="134"/>
        <scheme val="minor"/>
      </rPr>
      <t xml:space="preserve"> </t>
    </r>
    <r>
      <rPr>
        <b/>
        <sz val="10"/>
        <rFont val="Calibri"/>
        <family val="3"/>
        <charset val="134"/>
      </rPr>
      <t>защиты</t>
    </r>
  </si>
  <si>
    <r>
      <rPr>
        <b/>
        <sz val="11"/>
        <rFont val="Calibri"/>
        <family val="2"/>
        <charset val="204"/>
      </rPr>
      <t>Системы</t>
    </r>
    <r>
      <rPr>
        <b/>
        <sz val="11"/>
        <rFont val="Calibri"/>
        <family val="2"/>
        <charset val="204"/>
        <scheme val="minor"/>
      </rPr>
      <t xml:space="preserve"> </t>
    </r>
    <r>
      <rPr>
        <b/>
        <sz val="11"/>
        <rFont val="Calibri"/>
        <family val="2"/>
        <charset val="204"/>
      </rPr>
      <t>напыляемых</t>
    </r>
    <r>
      <rPr>
        <b/>
        <sz val="11"/>
        <rFont val="Calibri"/>
        <family val="2"/>
        <charset val="204"/>
        <scheme val="minor"/>
      </rPr>
      <t xml:space="preserve"> </t>
    </r>
    <r>
      <rPr>
        <b/>
        <sz val="11"/>
        <rFont val="Calibri"/>
        <family val="2"/>
        <charset val="204"/>
      </rPr>
      <t>полимочевинных</t>
    </r>
    <r>
      <rPr>
        <b/>
        <sz val="11"/>
        <rFont val="Calibri"/>
        <family val="2"/>
        <charset val="204"/>
        <scheme val="minor"/>
      </rPr>
      <t xml:space="preserve"> </t>
    </r>
    <r>
      <rPr>
        <b/>
        <sz val="11"/>
        <rFont val="Calibri"/>
        <family val="2"/>
        <charset val="204"/>
      </rPr>
      <t>(поликарбамидных)</t>
    </r>
    <r>
      <rPr>
        <b/>
        <sz val="11"/>
        <rFont val="Calibri"/>
        <family val="2"/>
        <charset val="204"/>
        <scheme val="minor"/>
      </rPr>
      <t xml:space="preserve"> </t>
    </r>
    <r>
      <rPr>
        <b/>
        <sz val="11"/>
        <rFont val="Calibri"/>
        <family val="2"/>
        <charset val="204"/>
      </rPr>
      <t>покрытий (гидроизоляция)</t>
    </r>
  </si>
  <si>
    <r>
      <rPr>
        <b/>
        <sz val="10"/>
        <rFont val="Calibri"/>
        <family val="3"/>
        <charset val="134"/>
      </rPr>
      <t>Декоративные</t>
    </r>
    <r>
      <rPr>
        <sz val="10"/>
        <rFont val="Calibri"/>
        <family val="3"/>
        <charset val="134"/>
        <scheme val="minor"/>
      </rPr>
      <t xml:space="preserve"> </t>
    </r>
    <r>
      <rPr>
        <b/>
        <sz val="10"/>
        <rFont val="Calibri"/>
        <family val="3"/>
        <charset val="134"/>
      </rPr>
      <t>и</t>
    </r>
    <r>
      <rPr>
        <sz val="10"/>
        <rFont val="Calibri"/>
        <family val="3"/>
        <charset val="134"/>
        <scheme val="minor"/>
      </rPr>
      <t xml:space="preserve"> </t>
    </r>
    <r>
      <rPr>
        <b/>
        <sz val="10"/>
        <rFont val="Calibri"/>
        <family val="3"/>
        <charset val="134"/>
      </rPr>
      <t>специальные</t>
    </r>
    <r>
      <rPr>
        <sz val="10"/>
        <rFont val="Calibri"/>
        <family val="3"/>
        <charset val="134"/>
        <scheme val="minor"/>
      </rPr>
      <t xml:space="preserve"> </t>
    </r>
    <r>
      <rPr>
        <b/>
        <sz val="10"/>
        <rFont val="Calibri"/>
        <family val="3"/>
        <charset val="134"/>
      </rPr>
      <t>добавки</t>
    </r>
  </si>
  <si>
    <r>
      <rPr>
        <b/>
        <sz val="10"/>
        <rFont val="Calibri"/>
        <family val="3"/>
        <charset val="134"/>
      </rPr>
      <t>Пропитки</t>
    </r>
    <r>
      <rPr>
        <sz val="10"/>
        <rFont val="Calibri"/>
        <family val="3"/>
        <charset val="134"/>
        <scheme val="minor"/>
      </rPr>
      <t xml:space="preserve"> </t>
    </r>
    <r>
      <rPr>
        <b/>
        <sz val="10"/>
        <rFont val="Calibri"/>
        <family val="3"/>
        <charset val="134"/>
      </rPr>
      <t>для</t>
    </r>
    <r>
      <rPr>
        <sz val="10"/>
        <rFont val="Calibri"/>
        <family val="3"/>
        <charset val="134"/>
        <scheme val="minor"/>
      </rPr>
      <t xml:space="preserve"> </t>
    </r>
    <r>
      <rPr>
        <b/>
        <sz val="10"/>
        <rFont val="Calibri"/>
        <family val="3"/>
        <charset val="134"/>
      </rPr>
      <t>бетона,</t>
    </r>
    <r>
      <rPr>
        <sz val="10"/>
        <rFont val="Calibri"/>
        <family val="3"/>
        <charset val="134"/>
        <scheme val="minor"/>
      </rPr>
      <t xml:space="preserve"> </t>
    </r>
    <r>
      <rPr>
        <b/>
        <sz val="10"/>
        <rFont val="Calibri"/>
        <family val="3"/>
        <charset val="134"/>
      </rPr>
      <t>кирпича</t>
    </r>
    <r>
      <rPr>
        <sz val="10"/>
        <rFont val="Calibri"/>
        <family val="3"/>
        <charset val="134"/>
        <scheme val="minor"/>
      </rPr>
      <t xml:space="preserve"> </t>
    </r>
    <r>
      <rPr>
        <b/>
        <sz val="10"/>
        <rFont val="Calibri"/>
        <family val="3"/>
        <charset val="134"/>
      </rPr>
      <t>и</t>
    </r>
    <r>
      <rPr>
        <sz val="10"/>
        <rFont val="Calibri"/>
        <family val="3"/>
        <charset val="134"/>
        <scheme val="minor"/>
      </rPr>
      <t xml:space="preserve"> </t>
    </r>
    <r>
      <rPr>
        <b/>
        <sz val="10"/>
        <rFont val="Calibri"/>
        <family val="3"/>
        <charset val="134"/>
      </rPr>
      <t>натурального</t>
    </r>
    <r>
      <rPr>
        <sz val="10"/>
        <rFont val="Calibri"/>
        <family val="3"/>
        <charset val="134"/>
        <scheme val="minor"/>
      </rPr>
      <t xml:space="preserve"> </t>
    </r>
    <r>
      <rPr>
        <b/>
        <sz val="10"/>
        <rFont val="Calibri"/>
        <family val="3"/>
        <charset val="134"/>
      </rPr>
      <t>камня</t>
    </r>
  </si>
  <si>
    <r>
      <rPr>
        <b/>
        <sz val="10"/>
        <rFont val="Calibri"/>
        <family val="3"/>
        <charset val="134"/>
      </rPr>
      <t>Смесительное</t>
    </r>
    <r>
      <rPr>
        <sz val="10"/>
        <rFont val="Calibri"/>
        <family val="3"/>
        <charset val="134"/>
        <scheme val="minor"/>
      </rPr>
      <t xml:space="preserve"> </t>
    </r>
    <r>
      <rPr>
        <b/>
        <sz val="10"/>
        <rFont val="Calibri"/>
        <family val="3"/>
        <charset val="134"/>
      </rPr>
      <t>оборудование</t>
    </r>
    <r>
      <rPr>
        <sz val="10"/>
        <rFont val="Calibri"/>
        <family val="3"/>
        <charset val="134"/>
        <scheme val="minor"/>
      </rPr>
      <t xml:space="preserve"> </t>
    </r>
    <r>
      <rPr>
        <b/>
        <sz val="10"/>
        <rFont val="Calibri"/>
        <family val="3"/>
        <charset val="134"/>
      </rPr>
      <t>и</t>
    </r>
    <r>
      <rPr>
        <sz val="10"/>
        <rFont val="Calibri"/>
        <family val="3"/>
        <charset val="134"/>
        <scheme val="minor"/>
      </rPr>
      <t xml:space="preserve"> </t>
    </r>
    <r>
      <rPr>
        <b/>
        <sz val="10"/>
        <rFont val="Calibri"/>
        <family val="3"/>
        <charset val="134"/>
      </rPr>
      <t>оснастка</t>
    </r>
  </si>
  <si>
    <t xml:space="preserve">2к Полиуретановая мастика для герметизации стыков и швов панельных железобетонных конструкций. Материал для наружных работ. (серый, белый)  </t>
  </si>
  <si>
    <t>0610</t>
  </si>
  <si>
    <t>0508</t>
  </si>
  <si>
    <t>0101</t>
  </si>
  <si>
    <t>0104</t>
  </si>
  <si>
    <t>0304</t>
  </si>
  <si>
    <r>
      <rPr>
        <b/>
        <sz val="8"/>
        <color rgb="FFFFFFFF"/>
        <rFont val="Calibri"/>
        <family val="3"/>
        <charset val="134"/>
      </rPr>
      <t>Индекс</t>
    </r>
    <r>
      <rPr>
        <b/>
        <sz val="8"/>
        <color theme="1"/>
        <rFont val="Calibri"/>
        <family val="2"/>
        <charset val="134"/>
        <scheme val="minor"/>
      </rPr>
      <t xml:space="preserve"> </t>
    </r>
    <r>
      <rPr>
        <b/>
        <sz val="8"/>
        <color rgb="FFFFFFFF"/>
        <rFont val="Calibri"/>
        <family val="3"/>
        <charset val="134"/>
      </rPr>
      <t>цвета</t>
    </r>
  </si>
  <si>
    <t>Пропитка для натурального и искусственного камня, кирпича, известняка и гипса.</t>
  </si>
  <si>
    <r>
      <rPr>
        <b/>
        <sz val="11"/>
        <color rgb="FF000000"/>
        <rFont val="Calibri"/>
        <family val="3"/>
        <charset val="134"/>
      </rPr>
      <t>ПОЛИПЛАСТ</t>
    </r>
    <r>
      <rPr>
        <sz val="11"/>
        <color theme="1"/>
        <rFont val="Calibri"/>
        <family val="3"/>
        <charset val="134"/>
        <scheme val="minor"/>
      </rPr>
      <t xml:space="preserve"> </t>
    </r>
    <r>
      <rPr>
        <b/>
        <sz val="11"/>
        <color rgb="FF000000"/>
        <rFont val="Calibri"/>
        <family val="3"/>
        <charset val="134"/>
      </rPr>
      <t>1004</t>
    </r>
  </si>
  <si>
    <r>
      <rPr>
        <b/>
        <sz val="11"/>
        <color rgb="FF000000"/>
        <rFont val="Calibri"/>
        <family val="3"/>
        <charset val="134"/>
      </rPr>
      <t>ПОЛИПЛАСТ</t>
    </r>
    <r>
      <rPr>
        <sz val="11"/>
        <color theme="1"/>
        <rFont val="Calibri"/>
        <family val="3"/>
        <charset val="134"/>
        <scheme val="minor"/>
      </rPr>
      <t xml:space="preserve"> </t>
    </r>
    <r>
      <rPr>
        <b/>
        <sz val="11"/>
        <color rgb="FF000000"/>
        <rFont val="Calibri"/>
        <family val="3"/>
        <charset val="134"/>
      </rPr>
      <t>131</t>
    </r>
  </si>
  <si>
    <r>
      <rPr>
        <b/>
        <sz val="11"/>
        <color rgb="FF000000"/>
        <rFont val="Calibri"/>
        <family val="3"/>
        <charset val="134"/>
      </rPr>
      <t>ПОЛИПЛАСТ</t>
    </r>
    <r>
      <rPr>
        <sz val="11"/>
        <color theme="1"/>
        <rFont val="Calibri"/>
        <family val="3"/>
        <charset val="134"/>
        <scheme val="minor"/>
      </rPr>
      <t xml:space="preserve"> </t>
    </r>
    <r>
      <rPr>
        <b/>
        <sz val="11"/>
        <color rgb="FF000000"/>
        <rFont val="Calibri"/>
        <family val="3"/>
        <charset val="134"/>
      </rPr>
      <t>100</t>
    </r>
  </si>
  <si>
    <r>
      <rPr>
        <b/>
        <sz val="11"/>
        <color rgb="FF000000"/>
        <rFont val="Calibri"/>
        <family val="3"/>
        <charset val="134"/>
      </rPr>
      <t>ПОЛИПЛАСТ</t>
    </r>
    <r>
      <rPr>
        <sz val="11"/>
        <color theme="1"/>
        <rFont val="Calibri"/>
        <family val="3"/>
        <charset val="134"/>
        <scheme val="minor"/>
      </rPr>
      <t xml:space="preserve"> </t>
    </r>
    <r>
      <rPr>
        <b/>
        <sz val="11"/>
        <color rgb="FF000000"/>
        <rFont val="Calibri"/>
        <family val="3"/>
        <charset val="134"/>
      </rPr>
      <t>120</t>
    </r>
  </si>
  <si>
    <r>
      <t>ПОЛИПЛАСТ</t>
    </r>
    <r>
      <rPr>
        <sz val="11"/>
        <color theme="1"/>
        <rFont val="Calibri"/>
        <family val="3"/>
        <charset val="134"/>
        <scheme val="minor"/>
      </rPr>
      <t xml:space="preserve"> </t>
    </r>
    <r>
      <rPr>
        <b/>
        <sz val="11"/>
        <color rgb="FF000000"/>
        <rFont val="Calibri"/>
        <family val="3"/>
        <charset val="134"/>
      </rPr>
      <t>121</t>
    </r>
  </si>
  <si>
    <r>
      <rPr>
        <b/>
        <sz val="11"/>
        <color rgb="FF000000"/>
        <rFont val="Calibri"/>
        <family val="3"/>
        <charset val="134"/>
      </rPr>
      <t>ПОЛИПЛАСТ</t>
    </r>
    <r>
      <rPr>
        <sz val="11"/>
        <color theme="1"/>
        <rFont val="Calibri"/>
        <family val="3"/>
        <charset val="134"/>
        <scheme val="minor"/>
      </rPr>
      <t xml:space="preserve"> </t>
    </r>
    <r>
      <rPr>
        <b/>
        <sz val="11"/>
        <color rgb="FF000000"/>
        <rFont val="Calibri"/>
        <family val="3"/>
        <charset val="134"/>
      </rPr>
      <t>122</t>
    </r>
  </si>
  <si>
    <t>Жидкий "пробковый"  герметик для дерева. (содержит пробковый наполнитель в связующем). Для наружных и внутренних работ. С растворителем.</t>
  </si>
  <si>
    <r>
      <t>Монтажные пены, мастики</t>
    </r>
    <r>
      <rPr>
        <b/>
        <sz val="10"/>
        <rFont val="Calibri"/>
        <family val="2"/>
        <charset val="204"/>
        <scheme val="minor"/>
      </rPr>
      <t xml:space="preserve"> </t>
    </r>
    <r>
      <rPr>
        <b/>
        <sz val="10"/>
        <rFont val="Calibri"/>
        <family val="2"/>
        <charset val="204"/>
      </rPr>
      <t>и</t>
    </r>
    <r>
      <rPr>
        <b/>
        <sz val="10"/>
        <rFont val="Calibri"/>
        <family val="2"/>
        <charset val="204"/>
        <scheme val="minor"/>
      </rPr>
      <t xml:space="preserve"> </t>
    </r>
    <r>
      <rPr>
        <b/>
        <sz val="10"/>
        <rFont val="Calibri"/>
        <family val="2"/>
        <charset val="204"/>
      </rPr>
      <t>герметики</t>
    </r>
    <r>
      <rPr>
        <b/>
        <sz val="10"/>
        <rFont val="Calibri"/>
        <family val="2"/>
        <charset val="204"/>
        <scheme val="minor"/>
      </rPr>
      <t xml:space="preserve"> </t>
    </r>
    <r>
      <rPr>
        <b/>
        <sz val="10"/>
        <color theme="0"/>
        <rFont val="Calibri"/>
        <family val="2"/>
        <charset val="204"/>
      </rPr>
      <t/>
    </r>
  </si>
  <si>
    <r>
      <rPr>
        <b/>
        <sz val="11"/>
        <color rgb="FF000000"/>
        <rFont val="Calibri"/>
        <family val="3"/>
        <charset val="134"/>
      </rPr>
      <t>Dаltotherm</t>
    </r>
    <r>
      <rPr>
        <sz val="11"/>
        <color theme="1"/>
        <rFont val="Calibri"/>
        <family val="3"/>
        <charset val="134"/>
        <scheme val="minor"/>
      </rPr>
      <t xml:space="preserve"> </t>
    </r>
    <r>
      <rPr>
        <b/>
        <sz val="11"/>
        <color rgb="FF000000"/>
        <rFont val="Calibri"/>
        <family val="3"/>
        <charset val="134"/>
      </rPr>
      <t>(пенополиуретан)</t>
    </r>
  </si>
  <si>
    <r>
      <rPr>
        <b/>
        <sz val="11"/>
        <color rgb="FF000000"/>
        <rFont val="Calibri"/>
        <family val="3"/>
        <charset val="134"/>
      </rPr>
      <t>Праймер</t>
    </r>
    <r>
      <rPr>
        <sz val="11"/>
        <color theme="1"/>
        <rFont val="Calibri"/>
        <family val="3"/>
        <charset val="134"/>
        <scheme val="minor"/>
      </rPr>
      <t xml:space="preserve"> </t>
    </r>
    <r>
      <rPr>
        <b/>
        <sz val="11"/>
        <color rgb="FF000000"/>
        <rFont val="Calibri"/>
        <family val="3"/>
        <charset val="134"/>
      </rPr>
      <t>111</t>
    </r>
  </si>
  <si>
    <r>
      <rPr>
        <b/>
        <sz val="11"/>
        <color rgb="FF000000"/>
        <rFont val="Calibri"/>
        <family val="3"/>
        <charset val="134"/>
      </rPr>
      <t>Праймер</t>
    </r>
    <r>
      <rPr>
        <sz val="11"/>
        <color theme="1"/>
        <rFont val="Calibri"/>
        <family val="3"/>
        <charset val="134"/>
        <scheme val="minor"/>
      </rPr>
      <t xml:space="preserve"> </t>
    </r>
    <r>
      <rPr>
        <b/>
        <sz val="11"/>
        <color rgb="FF000000"/>
        <rFont val="Calibri"/>
        <family val="3"/>
        <charset val="134"/>
      </rPr>
      <t>112</t>
    </r>
  </si>
  <si>
    <r>
      <rPr>
        <b/>
        <sz val="11"/>
        <rFont val="Calibri"/>
        <family val="3"/>
        <charset val="134"/>
      </rPr>
      <t>Праймер</t>
    </r>
    <r>
      <rPr>
        <sz val="11"/>
        <rFont val="Calibri"/>
        <family val="3"/>
        <charset val="134"/>
        <scheme val="minor"/>
      </rPr>
      <t xml:space="preserve"> </t>
    </r>
    <r>
      <rPr>
        <b/>
        <sz val="11"/>
        <rFont val="Calibri"/>
        <family val="3"/>
        <charset val="134"/>
      </rPr>
      <t>1101</t>
    </r>
  </si>
  <si>
    <r>
      <rPr>
        <b/>
        <sz val="11"/>
        <color rgb="FF000000"/>
        <rFont val="Calibri"/>
        <family val="3"/>
        <charset val="134"/>
      </rPr>
      <t>Праймер</t>
    </r>
    <r>
      <rPr>
        <sz val="11"/>
        <color theme="1"/>
        <rFont val="Calibri"/>
        <family val="3"/>
        <charset val="134"/>
        <scheme val="minor"/>
      </rPr>
      <t xml:space="preserve"> </t>
    </r>
    <r>
      <rPr>
        <b/>
        <sz val="11"/>
        <color rgb="FF000000"/>
        <rFont val="Calibri"/>
        <family val="3"/>
        <charset val="134"/>
      </rPr>
      <t>1102</t>
    </r>
  </si>
  <si>
    <r>
      <rPr>
        <b/>
        <sz val="11"/>
        <color rgb="FF000000"/>
        <rFont val="Calibri"/>
        <family val="3"/>
        <charset val="134"/>
      </rPr>
      <t>Праймер</t>
    </r>
    <r>
      <rPr>
        <sz val="11"/>
        <color theme="1"/>
        <rFont val="Calibri"/>
        <family val="3"/>
        <charset val="134"/>
        <scheme val="minor"/>
      </rPr>
      <t xml:space="preserve"> </t>
    </r>
    <r>
      <rPr>
        <b/>
        <sz val="11"/>
        <color rgb="FF000000"/>
        <rFont val="Calibri"/>
        <family val="3"/>
        <charset val="134"/>
      </rPr>
      <t>1103</t>
    </r>
  </si>
  <si>
    <r>
      <rPr>
        <b/>
        <sz val="11"/>
        <color rgb="FF000000"/>
        <rFont val="Calibri"/>
        <family val="3"/>
        <charset val="134"/>
      </rPr>
      <t>Праймер</t>
    </r>
    <r>
      <rPr>
        <sz val="11"/>
        <color theme="1"/>
        <rFont val="Calibri"/>
        <family val="3"/>
        <charset val="134"/>
        <scheme val="minor"/>
      </rPr>
      <t xml:space="preserve"> </t>
    </r>
    <r>
      <rPr>
        <b/>
        <sz val="11"/>
        <color rgb="FF000000"/>
        <rFont val="Calibri"/>
        <family val="3"/>
        <charset val="134"/>
      </rPr>
      <t>107</t>
    </r>
  </si>
  <si>
    <r>
      <rPr>
        <b/>
        <sz val="11"/>
        <color rgb="FF000000"/>
        <rFont val="Calibri"/>
        <family val="3"/>
        <charset val="134"/>
      </rPr>
      <t>Праймер</t>
    </r>
    <r>
      <rPr>
        <sz val="11"/>
        <color theme="1"/>
        <rFont val="Calibri"/>
        <family val="3"/>
        <charset val="134"/>
        <scheme val="minor"/>
      </rPr>
      <t xml:space="preserve"> </t>
    </r>
    <r>
      <rPr>
        <b/>
        <sz val="11"/>
        <color rgb="FF000000"/>
        <rFont val="Calibri"/>
        <family val="3"/>
        <charset val="134"/>
      </rPr>
      <t>509</t>
    </r>
  </si>
  <si>
    <r>
      <rPr>
        <b/>
        <sz val="11"/>
        <color rgb="FF000000"/>
        <rFont val="Calibri"/>
        <family val="3"/>
        <charset val="134"/>
      </rPr>
      <t>Праймер</t>
    </r>
    <r>
      <rPr>
        <sz val="11"/>
        <color theme="1"/>
        <rFont val="Calibri"/>
        <family val="3"/>
        <charset val="134"/>
        <scheme val="minor"/>
      </rPr>
      <t xml:space="preserve"> </t>
    </r>
    <r>
      <rPr>
        <b/>
        <sz val="11"/>
        <color rgb="FF000000"/>
        <rFont val="Calibri"/>
        <family val="3"/>
        <charset val="134"/>
      </rPr>
      <t>ПН</t>
    </r>
  </si>
  <si>
    <r>
      <rPr>
        <b/>
        <sz val="11"/>
        <color rgb="FF000000"/>
        <rFont val="Calibri"/>
        <family val="3"/>
        <charset val="134"/>
      </rPr>
      <t>Праймер</t>
    </r>
    <r>
      <rPr>
        <sz val="11"/>
        <color theme="1"/>
        <rFont val="Calibri"/>
        <family val="3"/>
        <charset val="134"/>
        <scheme val="minor"/>
      </rPr>
      <t xml:space="preserve"> </t>
    </r>
    <r>
      <rPr>
        <b/>
        <sz val="11"/>
        <color rgb="FF000000"/>
        <rFont val="Calibri"/>
        <family val="3"/>
        <charset val="134"/>
      </rPr>
      <t>Протект</t>
    </r>
  </si>
  <si>
    <r>
      <rPr>
        <b/>
        <sz val="11"/>
        <color rgb="FF000000"/>
        <rFont val="Calibri"/>
        <family val="3"/>
        <charset val="134"/>
      </rPr>
      <t>Праймер</t>
    </r>
    <r>
      <rPr>
        <sz val="11"/>
        <color theme="1"/>
        <rFont val="Calibri"/>
        <family val="3"/>
        <charset val="134"/>
        <scheme val="minor"/>
      </rPr>
      <t xml:space="preserve"> </t>
    </r>
    <r>
      <rPr>
        <b/>
        <sz val="11"/>
        <color rgb="FF000000"/>
        <rFont val="Calibri"/>
        <family val="3"/>
        <charset val="134"/>
      </rPr>
      <t>204</t>
    </r>
  </si>
  <si>
    <r>
      <rPr>
        <b/>
        <sz val="11"/>
        <color rgb="FF000000"/>
        <rFont val="Calibri"/>
        <family val="3"/>
        <charset val="134"/>
      </rPr>
      <t>Праймер</t>
    </r>
    <r>
      <rPr>
        <sz val="11"/>
        <color theme="1"/>
        <rFont val="Calibri"/>
        <family val="3"/>
        <charset val="134"/>
        <scheme val="minor"/>
      </rPr>
      <t xml:space="preserve"> </t>
    </r>
    <r>
      <rPr>
        <b/>
        <sz val="11"/>
        <color rgb="FF000000"/>
        <rFont val="Calibri"/>
        <family val="3"/>
        <charset val="134"/>
      </rPr>
      <t>205</t>
    </r>
  </si>
  <si>
    <r>
      <rPr>
        <b/>
        <sz val="11"/>
        <color rgb="FF000000"/>
        <rFont val="Calibri"/>
        <family val="3"/>
        <charset val="134"/>
      </rPr>
      <t>Праймер</t>
    </r>
    <r>
      <rPr>
        <sz val="11"/>
        <color theme="1"/>
        <rFont val="Calibri"/>
        <family val="3"/>
        <charset val="134"/>
        <scheme val="minor"/>
      </rPr>
      <t xml:space="preserve"> </t>
    </r>
    <r>
      <rPr>
        <b/>
        <sz val="11"/>
        <color rgb="FF000000"/>
        <rFont val="Calibri"/>
        <family val="3"/>
        <charset val="134"/>
      </rPr>
      <t>7106</t>
    </r>
  </si>
  <si>
    <t>ПОЛИПЛАН 1003</t>
  </si>
  <si>
    <t>ПОЛИПЛАН 1004</t>
  </si>
  <si>
    <r>
      <rPr>
        <b/>
        <sz val="11"/>
        <color rgb="FF000000"/>
        <rFont val="Calibri"/>
        <family val="3"/>
        <charset val="134"/>
      </rPr>
      <t>ПОЛИПЛАСТ</t>
    </r>
    <r>
      <rPr>
        <sz val="11"/>
        <color theme="1"/>
        <rFont val="Calibri"/>
        <family val="3"/>
        <charset val="134"/>
        <scheme val="minor"/>
      </rPr>
      <t xml:space="preserve"> </t>
    </r>
    <r>
      <rPr>
        <b/>
        <sz val="11"/>
        <color rgb="FF000000"/>
        <rFont val="Calibri"/>
        <family val="3"/>
        <charset val="134"/>
      </rPr>
      <t>2001</t>
    </r>
  </si>
  <si>
    <r>
      <rPr>
        <b/>
        <sz val="11"/>
        <color rgb="FF000000"/>
        <rFont val="Calibri"/>
        <family val="3"/>
        <charset val="134"/>
      </rPr>
      <t>ПОЛИПЛАСТ</t>
    </r>
    <r>
      <rPr>
        <sz val="11"/>
        <color theme="1"/>
        <rFont val="Calibri"/>
        <family val="3"/>
        <charset val="134"/>
        <scheme val="minor"/>
      </rPr>
      <t xml:space="preserve"> </t>
    </r>
    <r>
      <rPr>
        <b/>
        <sz val="11"/>
        <color rgb="FF000000"/>
        <rFont val="Calibri"/>
        <family val="3"/>
        <charset val="134"/>
      </rPr>
      <t>2002</t>
    </r>
  </si>
  <si>
    <r>
      <rPr>
        <b/>
        <sz val="11"/>
        <color rgb="FF000000"/>
        <rFont val="Calibri"/>
        <family val="3"/>
        <charset val="134"/>
      </rPr>
      <t>ПОЛИПЛАСТ</t>
    </r>
    <r>
      <rPr>
        <sz val="11"/>
        <color theme="1"/>
        <rFont val="Calibri"/>
        <family val="3"/>
        <charset val="134"/>
        <scheme val="minor"/>
      </rPr>
      <t xml:space="preserve"> </t>
    </r>
    <r>
      <rPr>
        <b/>
        <sz val="11"/>
        <color rgb="FF000000"/>
        <rFont val="Calibri"/>
        <family val="3"/>
        <charset val="134"/>
      </rPr>
      <t>105</t>
    </r>
  </si>
  <si>
    <r>
      <rPr>
        <b/>
        <sz val="11"/>
        <color rgb="FF000000"/>
        <rFont val="Calibri"/>
        <family val="3"/>
        <charset val="134"/>
      </rPr>
      <t>ПОЛИПЛАСТ</t>
    </r>
    <r>
      <rPr>
        <sz val="11"/>
        <color theme="1"/>
        <rFont val="Calibri"/>
        <family val="3"/>
        <charset val="134"/>
        <scheme val="minor"/>
      </rPr>
      <t xml:space="preserve"> </t>
    </r>
    <r>
      <rPr>
        <b/>
        <sz val="11"/>
        <color rgb="FF000000"/>
        <rFont val="Calibri"/>
        <family val="3"/>
        <charset val="134"/>
      </rPr>
      <t>107</t>
    </r>
  </si>
  <si>
    <r>
      <rPr>
        <b/>
        <sz val="11"/>
        <color rgb="FF000000"/>
        <rFont val="Calibri"/>
        <family val="3"/>
        <charset val="134"/>
      </rPr>
      <t>Финишлак</t>
    </r>
    <r>
      <rPr>
        <sz val="11"/>
        <color theme="1"/>
        <rFont val="Calibri"/>
        <family val="3"/>
        <charset val="134"/>
        <scheme val="minor"/>
      </rPr>
      <t xml:space="preserve"> </t>
    </r>
    <r>
      <rPr>
        <b/>
        <sz val="11"/>
        <color rgb="FF000000"/>
        <rFont val="Calibri"/>
        <family val="3"/>
        <charset val="134"/>
      </rPr>
      <t>105</t>
    </r>
  </si>
  <si>
    <r>
      <rPr>
        <b/>
        <sz val="11"/>
        <color rgb="FF000000"/>
        <rFont val="Calibri"/>
        <family val="3"/>
        <charset val="134"/>
      </rPr>
      <t>Финишлак</t>
    </r>
    <r>
      <rPr>
        <sz val="11"/>
        <color theme="1"/>
        <rFont val="Calibri"/>
        <family val="3"/>
        <charset val="134"/>
        <scheme val="minor"/>
      </rPr>
      <t xml:space="preserve"> </t>
    </r>
    <r>
      <rPr>
        <b/>
        <sz val="11"/>
        <color rgb="FF000000"/>
        <rFont val="Calibri"/>
        <family val="3"/>
        <charset val="134"/>
      </rPr>
      <t>106</t>
    </r>
  </si>
  <si>
    <r>
      <rPr>
        <b/>
        <sz val="11"/>
        <color rgb="FF000000"/>
        <rFont val="Calibri"/>
        <family val="3"/>
        <charset val="134"/>
      </rPr>
      <t>Экстраплан</t>
    </r>
    <r>
      <rPr>
        <sz val="11"/>
        <color theme="1"/>
        <rFont val="Calibri"/>
        <family val="3"/>
        <charset val="134"/>
        <scheme val="minor"/>
      </rPr>
      <t xml:space="preserve"> </t>
    </r>
    <r>
      <rPr>
        <b/>
        <sz val="11"/>
        <color rgb="FF000000"/>
        <rFont val="Calibri"/>
        <family val="3"/>
        <charset val="134"/>
      </rPr>
      <t>501 (полимочевина)</t>
    </r>
  </si>
  <si>
    <r>
      <rPr>
        <b/>
        <sz val="11"/>
        <color rgb="FF000000"/>
        <rFont val="Calibri"/>
        <family val="3"/>
        <charset val="134"/>
      </rPr>
      <t>Экстраплан</t>
    </r>
    <r>
      <rPr>
        <sz val="11"/>
        <color theme="1"/>
        <rFont val="Calibri"/>
        <family val="3"/>
        <charset val="134"/>
        <scheme val="minor"/>
      </rPr>
      <t xml:space="preserve"> </t>
    </r>
    <r>
      <rPr>
        <b/>
        <sz val="11"/>
        <color rgb="FF000000"/>
        <rFont val="Calibri"/>
        <family val="3"/>
        <charset val="134"/>
      </rPr>
      <t>502 (полимочевина)</t>
    </r>
  </si>
  <si>
    <r>
      <rPr>
        <b/>
        <sz val="11"/>
        <color rgb="FF000000"/>
        <rFont val="Calibri"/>
        <family val="3"/>
        <charset val="134"/>
      </rPr>
      <t>Экстраплан</t>
    </r>
    <r>
      <rPr>
        <sz val="11"/>
        <color theme="1"/>
        <rFont val="Calibri"/>
        <family val="3"/>
        <charset val="134"/>
        <scheme val="minor"/>
      </rPr>
      <t xml:space="preserve"> </t>
    </r>
    <r>
      <rPr>
        <b/>
        <sz val="11"/>
        <color rgb="FF000000"/>
        <rFont val="Calibri"/>
        <family val="3"/>
        <charset val="134"/>
      </rPr>
      <t>503 (полимочевина)</t>
    </r>
  </si>
  <si>
    <r>
      <rPr>
        <b/>
        <sz val="11"/>
        <color rgb="FF000000"/>
        <rFont val="Calibri"/>
        <family val="3"/>
        <charset val="134"/>
      </rPr>
      <t>Экстраплан</t>
    </r>
    <r>
      <rPr>
        <sz val="11"/>
        <color theme="1"/>
        <rFont val="Calibri"/>
        <family val="3"/>
        <charset val="134"/>
        <scheme val="minor"/>
      </rPr>
      <t xml:space="preserve"> </t>
    </r>
    <r>
      <rPr>
        <b/>
        <sz val="11"/>
        <color rgb="FF000000"/>
        <rFont val="Calibri"/>
        <family val="3"/>
        <charset val="134"/>
      </rPr>
      <t>504 (полимочевина)</t>
    </r>
  </si>
  <si>
    <r>
      <rPr>
        <b/>
        <sz val="11"/>
        <color rgb="FF000000"/>
        <rFont val="Calibri"/>
        <family val="3"/>
        <charset val="134"/>
      </rPr>
      <t>Экстраплан</t>
    </r>
    <r>
      <rPr>
        <sz val="11"/>
        <color theme="1"/>
        <rFont val="Calibri"/>
        <family val="3"/>
        <charset val="134"/>
        <scheme val="minor"/>
      </rPr>
      <t xml:space="preserve"> </t>
    </r>
    <r>
      <rPr>
        <b/>
        <sz val="11"/>
        <color rgb="FF000000"/>
        <rFont val="Calibri"/>
        <family val="3"/>
        <charset val="134"/>
      </rPr>
      <t>505 (полимочевина)</t>
    </r>
  </si>
  <si>
    <t>ДМФА</t>
  </si>
  <si>
    <t>ДОФ</t>
  </si>
  <si>
    <r>
      <rPr>
        <b/>
        <sz val="11"/>
        <color rgb="FF000000"/>
        <rFont val="Calibri"/>
        <family val="3"/>
        <charset val="134"/>
      </rPr>
      <t>Сольвент</t>
    </r>
    <r>
      <rPr>
        <sz val="11"/>
        <color theme="1"/>
        <rFont val="Calibri"/>
        <family val="3"/>
        <charset val="134"/>
        <scheme val="minor"/>
      </rPr>
      <t xml:space="preserve"> </t>
    </r>
    <r>
      <rPr>
        <b/>
        <sz val="11"/>
        <color rgb="FF000000"/>
        <rFont val="Calibri"/>
        <family val="3"/>
        <charset val="134"/>
      </rPr>
      <t>0101</t>
    </r>
  </si>
  <si>
    <r>
      <rPr>
        <b/>
        <sz val="11"/>
        <color rgb="FF000000"/>
        <rFont val="Calibri"/>
        <family val="3"/>
        <charset val="134"/>
      </rPr>
      <t>Сольвент</t>
    </r>
    <r>
      <rPr>
        <sz val="11"/>
        <color theme="1"/>
        <rFont val="Calibri"/>
        <family val="3"/>
        <charset val="134"/>
        <scheme val="minor"/>
      </rPr>
      <t xml:space="preserve"> </t>
    </r>
    <r>
      <rPr>
        <b/>
        <sz val="11"/>
        <color rgb="FF000000"/>
        <rFont val="Calibri"/>
        <family val="3"/>
        <charset val="134"/>
      </rPr>
      <t>0103</t>
    </r>
  </si>
  <si>
    <t>Монолит-Гидро</t>
  </si>
  <si>
    <t>Пропитка для старого и свежеуложенного бетона. (старше 14 дней)</t>
  </si>
  <si>
    <t>Пропитка для свежеуложенного бетона (не старше 12-24 ч.), полусухих песко-цементных стяжек и оштукатуренных поверхностей.</t>
  </si>
  <si>
    <r>
      <rPr>
        <b/>
        <sz val="10"/>
        <color rgb="FF000000"/>
        <rFont val="Calibri"/>
        <family val="3"/>
        <charset val="134"/>
      </rPr>
      <t>Аэрационный</t>
    </r>
    <r>
      <rPr>
        <sz val="10"/>
        <color theme="1"/>
        <rFont val="Calibri"/>
        <family val="3"/>
        <charset val="134"/>
        <scheme val="minor"/>
      </rPr>
      <t xml:space="preserve">  </t>
    </r>
    <r>
      <rPr>
        <b/>
        <sz val="10"/>
        <color rgb="FF000000"/>
        <rFont val="Calibri"/>
        <family val="3"/>
        <charset val="134"/>
      </rPr>
      <t>валик</t>
    </r>
    <r>
      <rPr>
        <sz val="10"/>
        <color theme="1"/>
        <rFont val="Calibri"/>
        <family val="3"/>
        <charset val="134"/>
        <scheme val="minor"/>
      </rPr>
      <t xml:space="preserve"> </t>
    </r>
    <r>
      <rPr>
        <b/>
        <sz val="10"/>
        <color rgb="FF000000"/>
        <rFont val="Calibri"/>
        <family val="3"/>
        <charset val="134"/>
      </rPr>
      <t>(шир.23-25 см)</t>
    </r>
  </si>
  <si>
    <r>
      <rPr>
        <b/>
        <sz val="10"/>
        <color rgb="FF000000"/>
        <rFont val="Calibri"/>
        <family val="3"/>
        <charset val="134"/>
      </rPr>
      <t>Аэрационный валик с</t>
    </r>
    <r>
      <rPr>
        <sz val="10"/>
        <color theme="1"/>
        <rFont val="Calibri"/>
        <family val="3"/>
        <charset val="134"/>
        <scheme val="minor"/>
      </rPr>
      <t xml:space="preserve"> </t>
    </r>
    <r>
      <rPr>
        <b/>
        <sz val="10"/>
        <color rgb="FF000000"/>
        <rFont val="Calibri"/>
        <family val="3"/>
        <charset val="134"/>
      </rPr>
      <t>бугелем</t>
    </r>
    <r>
      <rPr>
        <sz val="10"/>
        <color theme="1"/>
        <rFont val="Calibri"/>
        <family val="3"/>
        <charset val="134"/>
        <scheme val="minor"/>
      </rPr>
      <t xml:space="preserve"> </t>
    </r>
    <r>
      <rPr>
        <b/>
        <sz val="10"/>
        <color rgb="FF000000"/>
        <rFont val="Calibri"/>
        <family val="3"/>
        <charset val="134"/>
      </rPr>
      <t xml:space="preserve">(шир.25 см) </t>
    </r>
  </si>
  <si>
    <r>
      <rPr>
        <b/>
        <sz val="9"/>
        <color rgb="FF000000"/>
        <rFont val="Calibri"/>
        <family val="3"/>
        <charset val="134"/>
      </rPr>
      <t>Ракель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b/>
        <sz val="9"/>
        <color rgb="FF000000"/>
        <rFont val="Calibri"/>
        <family val="3"/>
        <charset val="134"/>
      </rPr>
      <t>700</t>
    </r>
  </si>
  <si>
    <r>
      <rPr>
        <b/>
        <sz val="9"/>
        <color rgb="FF000000"/>
        <rFont val="Calibri"/>
        <family val="3"/>
        <charset val="134"/>
      </rPr>
      <t>Резиновый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b/>
        <sz val="9"/>
        <color rgb="FF000000"/>
        <rFont val="Calibri"/>
        <family val="3"/>
        <charset val="134"/>
      </rPr>
      <t>мат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b/>
        <sz val="9"/>
        <color rgb="FF000000"/>
        <rFont val="Calibri"/>
        <family val="3"/>
        <charset val="134"/>
      </rPr>
      <t>Tempo</t>
    </r>
  </si>
  <si>
    <t>Ручка-стержень</t>
  </si>
  <si>
    <r>
      <rPr>
        <b/>
        <sz val="9"/>
        <color rgb="FF000000"/>
        <rFont val="Calibri"/>
        <family val="3"/>
        <charset val="134"/>
      </rPr>
      <t>Кельма</t>
    </r>
    <r>
      <rPr>
        <sz val="9"/>
        <color rgb="FF000000"/>
        <rFont val="Calibri"/>
        <family val="3"/>
        <charset val="134"/>
      </rPr>
      <t>(280х130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мм)</t>
    </r>
  </si>
  <si>
    <r>
      <rPr>
        <b/>
        <sz val="9"/>
        <color rgb="FF000000"/>
        <rFont val="Calibri"/>
        <family val="3"/>
        <charset val="134"/>
      </rPr>
      <t>Подошвы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b/>
        <sz val="9"/>
        <color rgb="FF000000"/>
        <rFont val="Calibri"/>
        <family val="3"/>
        <charset val="134"/>
      </rPr>
      <t>с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b/>
        <sz val="9"/>
        <color rgb="FF000000"/>
        <rFont val="Calibri"/>
        <family val="3"/>
        <charset val="134"/>
      </rPr>
      <t>шипами</t>
    </r>
  </si>
  <si>
    <r>
      <rPr>
        <b/>
        <sz val="9"/>
        <color rgb="FF000000"/>
        <rFont val="Calibri"/>
        <family val="3"/>
        <charset val="134"/>
      </rPr>
      <t>Валик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b/>
        <sz val="9"/>
        <color rgb="FF000000"/>
        <rFont val="Calibri"/>
        <family val="3"/>
        <charset val="134"/>
      </rPr>
      <t>нейлоновый</t>
    </r>
  </si>
  <si>
    <r>
      <rPr>
        <b/>
        <sz val="9"/>
        <color rgb="FF000000"/>
        <rFont val="Calibri"/>
        <family val="3"/>
        <charset val="134"/>
      </rPr>
      <t>Ручка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b/>
        <sz val="9"/>
        <color rgb="FF000000"/>
        <rFont val="Calibri"/>
        <family val="3"/>
        <charset val="134"/>
      </rPr>
      <t>для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b/>
        <sz val="9"/>
        <color rgb="FF000000"/>
        <rFont val="Calibri"/>
        <family val="3"/>
        <charset val="134"/>
      </rPr>
      <t>валика</t>
    </r>
  </si>
  <si>
    <r>
      <rPr>
        <b/>
        <sz val="9"/>
        <color rgb="FF000000"/>
        <rFont val="Calibri"/>
        <family val="3"/>
        <charset val="134"/>
      </rPr>
      <t>Миксер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b/>
        <sz val="9"/>
        <color rgb="FF000000"/>
        <rFont val="Calibri"/>
        <family val="3"/>
        <charset val="134"/>
      </rPr>
      <t>МД-1</t>
    </r>
  </si>
  <si>
    <t>Шнек-насадка</t>
  </si>
  <si>
    <t>Общество с ограниченной ответственностью "Полимер Плюс"                                                                                                                                                                            644011, г. Омск, ул. Енисейская д.1а, офис 3 Тел. (3812) 29-40-98 ОГРН 1135543047320  ИНН/КПП 5507242831/550701001</t>
  </si>
  <si>
    <r>
      <t xml:space="preserve">Полиуретановый низкомодульный герметик для заполнения швов и стыков на вертикальных поверхностях. Упаковка – фолиевые тубы 600 мл. серый, белый) + </t>
    </r>
    <r>
      <rPr>
        <b/>
        <sz val="9"/>
        <color rgb="FF000000"/>
        <rFont val="Calibri"/>
        <family val="2"/>
        <charset val="204"/>
      </rPr>
      <t>Праймер 1101, Праймер 111, Праймер 112,Праймер 1103</t>
    </r>
  </si>
  <si>
    <r>
      <t>Полиуретановое однокомпонентное связующее для поверхностного и структурного укрепления (склеивания)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и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стабилизации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щебеночных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насыпей,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откосов,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дорожек,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береговых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линий,габионов и пр.</t>
    </r>
  </si>
  <si>
    <r>
      <t>Полиуретановая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антикоррозионная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грунтовка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для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стальных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поверхностей.</t>
    </r>
  </si>
  <si>
    <r>
      <t>Эпоксидная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грунтовка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для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бетона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и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прочих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минеральных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поверхностей.</t>
    </r>
  </si>
  <si>
    <r>
      <t>Силановая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адгезионная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грунтовка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для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глазурованных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и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стеклянных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поверхностей.</t>
    </r>
  </si>
  <si>
    <r>
      <t>Полиуретановый компаунд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для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устройства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монолитных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(наливных)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антистатических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покрытий пола. Колеровка – Карта цветов Хантсман-НМГ.</t>
    </r>
  </si>
  <si>
    <r>
      <t xml:space="preserve">3-х комп. Цементно-полиуретановый компаунд для устройства высоконаполненных покрытий пола </t>
    </r>
    <r>
      <rPr>
        <b/>
        <sz val="9"/>
        <color rgb="FFFF0000"/>
        <rFont val="Calibri"/>
        <family val="3"/>
        <charset val="134"/>
      </rPr>
      <t>для тяжелых режимов эксплуатации</t>
    </r>
    <r>
      <rPr>
        <sz val="9"/>
        <color rgb="FF000000"/>
        <rFont val="Calibri"/>
        <family val="3"/>
        <charset val="134"/>
      </rPr>
      <t xml:space="preserve"> ПОЛИПЛАН® Терраццо.</t>
    </r>
  </si>
  <si>
    <r>
      <t xml:space="preserve">3-х комп. Цементно-полиуретановый кампаунд для устройства монолитных покрытий пола для тяжелых режимов эксплуатации </t>
    </r>
    <r>
      <rPr>
        <b/>
        <sz val="9"/>
        <rFont val="Calibri"/>
        <family val="3"/>
        <charset val="134"/>
      </rPr>
      <t>Turex MF Rapid</t>
    </r>
  </si>
  <si>
    <r>
      <t xml:space="preserve">3-х комп.  Цементно-полиуретановый кампаунд для устройства монолитных покрытий пола для тяжелых режимов эксплуатации </t>
    </r>
    <r>
      <rPr>
        <b/>
        <sz val="9"/>
        <rFont val="Calibri"/>
        <family val="3"/>
        <charset val="134"/>
      </rPr>
      <t>Turex НF Terrazzo</t>
    </r>
  </si>
  <si>
    <r>
      <t>Система напыляемого эластомерного полимочевинного покрытия универсального применения с повышенной устойчивостью к атмосферным воздействиям. Основные области применения – защита бетонных и металлических поверхностей.</t>
    </r>
    <r>
      <rPr>
        <b/>
        <sz val="9"/>
        <color rgb="FF000000"/>
        <rFont val="Calibri"/>
        <family val="3"/>
        <charset val="134"/>
      </rPr>
      <t xml:space="preserve"> КРОВЛЯ.</t>
    </r>
    <r>
      <rPr>
        <sz val="9"/>
        <color rgb="FF000000"/>
        <rFont val="Calibri"/>
        <family val="3"/>
        <charset val="134"/>
      </rPr>
      <t xml:space="preserve">
Цвета: серый, охра, кирпично-красный, зеленый, синий
</t>
    </r>
  </si>
  <si>
    <r>
      <t xml:space="preserve">Система напыляемого эластомерного полимочевинного покрытия специального применения. Основные области применения – защитная облицовка и гидроизоляция мостов, тоннелей, подземных сооружений. </t>
    </r>
    <r>
      <rPr>
        <b/>
        <sz val="9"/>
        <color rgb="FF000000"/>
        <rFont val="Calibri"/>
        <family val="3"/>
        <charset val="134"/>
      </rPr>
      <t>ФУНДАМЕНТЫ И ПОДВАЛЫ.</t>
    </r>
    <r>
      <rPr>
        <sz val="9"/>
        <color rgb="FF000000"/>
        <rFont val="Calibri"/>
        <family val="3"/>
        <charset val="134"/>
      </rPr>
      <t xml:space="preserve">
Цвет: серый, охра
</t>
    </r>
  </si>
  <si>
    <r>
      <t>Профессиональная  полиуретановая монтажная пена</t>
    </r>
    <r>
      <rPr>
        <sz val="9"/>
        <rFont val="Arial"/>
        <family val="2"/>
        <charset val="204"/>
      </rPr>
      <t> </t>
    </r>
    <r>
      <rPr>
        <sz val="9"/>
        <rFont val="Calibri"/>
        <family val="2"/>
        <charset val="204"/>
      </rPr>
      <t>с выходом до 65 л и последующим расширением до 40%. Нанесение с помощью пистолета.</t>
    </r>
  </si>
  <si>
    <t>1-к Полиуретановая атмосферо- и светостойкая грунтовка-«силер» для подготовки и защитной отделки бетонных поверхностей. Для внутренних и наружных работ.</t>
  </si>
  <si>
    <t>Гермабутил 2К</t>
  </si>
  <si>
    <r>
      <t>Игольчатый валик с</t>
    </r>
    <r>
      <rPr>
        <u/>
        <sz val="8"/>
        <color rgb="FF000000"/>
        <rFont val="Calibri"/>
        <family val="2"/>
        <charset val="204"/>
      </rPr>
      <t xml:space="preserve"> </t>
    </r>
    <r>
      <rPr>
        <b/>
        <u/>
        <sz val="8"/>
        <color rgb="FF0070C0"/>
        <rFont val="Calibri"/>
        <family val="2"/>
        <charset val="204"/>
      </rPr>
      <t>металлическими</t>
    </r>
    <r>
      <rPr>
        <sz val="8"/>
        <color rgb="FF000000"/>
        <rFont val="Calibri"/>
        <family val="3"/>
        <charset val="134"/>
      </rPr>
      <t xml:space="preserve"> иглами в комплекте с ручкой (бугелем) для обработки свеженанесенного  слоя полимерных монолитных покрытий пола. Арт. 3625 КВ по каталогу PPW-POLIPLAN-WERKZEUGE GmbH, толщина иглы 0,4, длина иглы - 10 мм.</t>
    </r>
  </si>
  <si>
    <t xml:space="preserve">Эпоксидная гидроизоляция для бетонных поверхностей, имеющих влажность до 100%. </t>
  </si>
  <si>
    <r>
      <t xml:space="preserve">3-х комп. Цементно-полиуретановый компаунд для устройства монолитных покрытий пола </t>
    </r>
    <r>
      <rPr>
        <b/>
        <sz val="9"/>
        <color rgb="FFFF0000"/>
        <rFont val="Calibri"/>
        <family val="3"/>
        <charset val="134"/>
      </rPr>
      <t xml:space="preserve">для тяжелых режимов эксплуатации </t>
    </r>
    <r>
      <rPr>
        <sz val="9"/>
        <color rgb="FF000000"/>
        <rFont val="Calibri"/>
        <family val="3"/>
        <charset val="134"/>
      </rPr>
      <t>ПОЛИПЛАН® Рапид.</t>
    </r>
  </si>
  <si>
    <t xml:space="preserve">Упругая подложка (мат) из резиновой крошки для устройства бесшовных спортивных покрытий Tornado Tempo. Поставляется в рулонах.
Размеры (м): 1,5 х 20,12 Толщина 6 мм. Площадь мата 30,18 кв. м.
</t>
  </si>
  <si>
    <r>
      <rPr>
        <b/>
        <sz val="10"/>
        <color rgb="FF000000"/>
        <rFont val="Calibri"/>
        <family val="3"/>
        <charset val="134"/>
      </rPr>
      <t>Аэрационный</t>
    </r>
    <r>
      <rPr>
        <sz val="10"/>
        <color theme="1"/>
        <rFont val="Calibri"/>
        <family val="3"/>
        <charset val="134"/>
        <scheme val="minor"/>
      </rPr>
      <t xml:space="preserve">  </t>
    </r>
    <r>
      <rPr>
        <b/>
        <sz val="10"/>
        <color rgb="FF000000"/>
        <rFont val="Calibri"/>
        <family val="3"/>
        <charset val="134"/>
      </rPr>
      <t>валик</t>
    </r>
    <r>
      <rPr>
        <sz val="10"/>
        <color theme="1"/>
        <rFont val="Calibri"/>
        <family val="3"/>
        <charset val="134"/>
        <scheme val="minor"/>
      </rPr>
      <t xml:space="preserve"> </t>
    </r>
    <r>
      <rPr>
        <b/>
        <sz val="10"/>
        <color rgb="FF000000"/>
        <rFont val="Calibri"/>
        <family val="3"/>
        <charset val="134"/>
      </rPr>
      <t>(шир. 40-50 см)</t>
    </r>
  </si>
  <si>
    <r>
      <t xml:space="preserve">Игольчатый валик </t>
    </r>
    <r>
      <rPr>
        <b/>
        <sz val="8"/>
        <color rgb="FF0070C0"/>
        <rFont val="Calibri"/>
        <family val="2"/>
        <charset val="204"/>
      </rPr>
      <t>пластиковый</t>
    </r>
    <r>
      <rPr>
        <sz val="8"/>
        <color rgb="FF000000"/>
        <rFont val="Calibri"/>
        <family val="3"/>
        <charset val="134"/>
      </rPr>
      <t xml:space="preserve"> в комплекте с   ручкой (бугелем) для обработки свеженанесенного слоя полимерных монолитных покрытий пола</t>
    </r>
  </si>
  <si>
    <r>
      <t>Полиуретановая</t>
    </r>
    <r>
      <rPr>
        <sz val="9"/>
        <rFont val="Calibri"/>
        <family val="3"/>
        <charset val="134"/>
        <scheme val="minor"/>
      </rPr>
      <t xml:space="preserve"> </t>
    </r>
    <r>
      <rPr>
        <sz val="9"/>
        <rFont val="Calibri"/>
        <family val="3"/>
        <charset val="134"/>
      </rPr>
      <t>грунтовка</t>
    </r>
    <r>
      <rPr>
        <sz val="9"/>
        <rFont val="Calibri"/>
        <family val="3"/>
        <charset val="134"/>
        <scheme val="minor"/>
      </rPr>
      <t xml:space="preserve"> </t>
    </r>
    <r>
      <rPr>
        <sz val="9"/>
        <rFont val="Calibri"/>
        <family val="3"/>
        <charset val="134"/>
      </rPr>
      <t>для</t>
    </r>
    <r>
      <rPr>
        <sz val="9"/>
        <rFont val="Calibri"/>
        <family val="3"/>
        <charset val="134"/>
        <scheme val="minor"/>
      </rPr>
      <t xml:space="preserve"> </t>
    </r>
    <r>
      <rPr>
        <sz val="9"/>
        <rFont val="Calibri"/>
        <family val="3"/>
        <charset val="134"/>
      </rPr>
      <t>бетона</t>
    </r>
    <r>
      <rPr>
        <sz val="9"/>
        <rFont val="Calibri"/>
        <family val="3"/>
        <charset val="134"/>
        <scheme val="minor"/>
      </rPr>
      <t xml:space="preserve"> </t>
    </r>
    <r>
      <rPr>
        <sz val="9"/>
        <rFont val="Calibri"/>
        <family val="3"/>
        <charset val="134"/>
      </rPr>
      <t>и</t>
    </r>
    <r>
      <rPr>
        <sz val="9"/>
        <rFont val="Calibri"/>
        <family val="3"/>
        <charset val="134"/>
        <scheme val="minor"/>
      </rPr>
      <t xml:space="preserve"> </t>
    </r>
    <r>
      <rPr>
        <sz val="9"/>
        <rFont val="Calibri"/>
        <family val="3"/>
        <charset val="134"/>
      </rPr>
      <t>прочих</t>
    </r>
    <r>
      <rPr>
        <sz val="9"/>
        <rFont val="Calibri"/>
        <family val="3"/>
        <charset val="134"/>
        <scheme val="minor"/>
      </rPr>
      <t xml:space="preserve"> </t>
    </r>
    <r>
      <rPr>
        <sz val="9"/>
        <rFont val="Calibri"/>
        <family val="3"/>
        <charset val="134"/>
      </rPr>
      <t>мине</t>
    </r>
    <r>
      <rPr>
        <sz val="9"/>
        <rFont val="Calibri"/>
        <family val="3"/>
        <charset val="134"/>
      </rPr>
      <t>ральных</t>
    </r>
    <r>
      <rPr>
        <sz val="9"/>
        <rFont val="Calibri"/>
        <family val="3"/>
        <charset val="134"/>
        <scheme val="minor"/>
      </rPr>
      <t xml:space="preserve"> </t>
    </r>
    <r>
      <rPr>
        <sz val="9"/>
        <rFont val="Calibri"/>
        <family val="3"/>
        <charset val="134"/>
      </rPr>
      <t>поверхностей.</t>
    </r>
  </si>
  <si>
    <t>Полиуретановая самогрунтующаяся эмаль с нано-кристаллическими добавками для защитного окрашивания бетонных полов и стен. Не содержит органические растворители. (в том числе, имеющих сверхнормативную влажность). На 2 слоя - 0,4 л/м.кв.</t>
  </si>
  <si>
    <t>Монолит-20М-Л</t>
  </si>
  <si>
    <t>Монолит-20М-К</t>
  </si>
  <si>
    <t>Монолит-20М-а</t>
  </si>
  <si>
    <t>Монолит-20М</t>
  </si>
  <si>
    <t>Пропитка для кирпича «Монолит-20М-K» изготовлена  на литиевой основе, разработана для защиты кирпичной кладки из красного и силикатного кирпича, защиты  сооружений из известняка, песчаника и других природных камней. Применяется для  обработки известковой, гипсовой штукатурки, для защиты декоративных изделий из терракоты.</t>
  </si>
  <si>
    <t>Пропитка «Монолит-20М-Л» применяется для полировки высокомарочных бетонных полов, возрастом 28 дней и более, а так же может использоваться для низкокачественных пористых бетонных полов (для упрочнения   и обеспылевания верхнего слоя).</t>
  </si>
  <si>
    <r>
      <rPr>
        <b/>
        <sz val="10"/>
        <color rgb="FF000000"/>
        <rFont val="Calibri"/>
        <family val="2"/>
        <charset val="204"/>
      </rPr>
      <t>5</t>
    </r>
    <r>
      <rPr>
        <sz val="8"/>
        <color rgb="FF000000"/>
        <rFont val="Calibri"/>
        <family val="3"/>
        <charset val="134"/>
      </rPr>
      <t>,10,20</t>
    </r>
  </si>
  <si>
    <r>
      <t>5,</t>
    </r>
    <r>
      <rPr>
        <b/>
        <sz val="10"/>
        <color rgb="FF000000"/>
        <rFont val="Calibri"/>
        <family val="2"/>
        <charset val="204"/>
      </rPr>
      <t>10,</t>
    </r>
    <r>
      <rPr>
        <sz val="8"/>
        <color rgb="FF000000"/>
        <rFont val="Calibri"/>
        <family val="3"/>
        <charset val="134"/>
      </rPr>
      <t>20</t>
    </r>
  </si>
  <si>
    <t>Полиуретановый компаунд для устройства монолитных (наливных) покрытий пола.</t>
  </si>
  <si>
    <t>Грунтовки</t>
  </si>
  <si>
    <t xml:space="preserve">однокомпонентная полиуретановая  грунтовка </t>
  </si>
  <si>
    <t xml:space="preserve">ГУДЛАЙН PU-01 </t>
  </si>
  <si>
    <t>ГУДЛАЙН PU-01 AS</t>
  </si>
  <si>
    <t>однокомпонентная полиуретановая  грунтовка для устройства антистатического наливного пола</t>
  </si>
  <si>
    <t>ГУДЛАЙН ЭП-21</t>
  </si>
  <si>
    <r>
      <rPr>
        <sz val="9"/>
        <rFont val="Calibri"/>
        <family val="3"/>
        <charset val="134"/>
        <scheme val="minor"/>
      </rPr>
      <t xml:space="preserve">2-к эпоксидная </t>
    </r>
    <r>
      <rPr>
        <sz val="9"/>
        <rFont val="Calibri"/>
        <family val="3"/>
        <charset val="134"/>
      </rPr>
      <t>грунтовка</t>
    </r>
    <r>
      <rPr>
        <sz val="9"/>
        <rFont val="Calibri"/>
        <family val="3"/>
        <charset val="134"/>
        <scheme val="minor"/>
      </rPr>
      <t xml:space="preserve"> </t>
    </r>
    <r>
      <rPr>
        <sz val="9"/>
        <rFont val="Calibri"/>
        <family val="3"/>
        <charset val="134"/>
      </rPr>
      <t/>
    </r>
  </si>
  <si>
    <t>Самовыравнивающиеся композиции для наливных полов</t>
  </si>
  <si>
    <t>банка 0,9 кг. (1л.)</t>
  </si>
  <si>
    <t>ведро мет. 20 кг (20л)</t>
  </si>
  <si>
    <t>Комплект - 20 кг.:                                       основа - ведро 17,8 кг. (20л)               отвердитель - канистра 2,2 кг. (3л)</t>
  </si>
  <si>
    <t>Комплектность</t>
  </si>
  <si>
    <t>Комплект - 25 кг.:                                       основа - ведро 20,8 кг. (20л)               отвердитель - канистра 3,9 кг. (3л)</t>
  </si>
  <si>
    <t>Комплект - 25 кг.:                                       основа - ведро 21,1 кг. (20л)               отвердитель - канистра 4,2 кг. (3л)</t>
  </si>
  <si>
    <t>Комплект - 30 кг.:                                       основа - ведро 27,5 кг. (20л)               отвердитель - канистра 2,5 кг. (5л)</t>
  </si>
  <si>
    <t>Эмали и лаки</t>
  </si>
  <si>
    <t>ведро мет. 25 кг (20л)</t>
  </si>
  <si>
    <t>банка 1,1 кг. (1л.)</t>
  </si>
  <si>
    <t>компл.</t>
  </si>
  <si>
    <r>
      <rPr>
        <b/>
        <sz val="10"/>
        <rFont val="Calibri"/>
        <family val="3"/>
        <charset val="134"/>
      </rPr>
      <t>Специальные</t>
    </r>
    <r>
      <rPr>
        <sz val="10"/>
        <rFont val="Calibri"/>
        <family val="3"/>
        <charset val="134"/>
        <scheme val="minor"/>
      </rPr>
      <t xml:space="preserve"> </t>
    </r>
    <r>
      <rPr>
        <b/>
        <sz val="10"/>
        <rFont val="Calibri"/>
        <family val="3"/>
        <charset val="134"/>
      </rPr>
      <t>добавки</t>
    </r>
  </si>
  <si>
    <t>ведро пласт. - 20 кг.: 2 п/э мешка по 10 кг.</t>
  </si>
  <si>
    <r>
      <rPr>
        <sz val="11"/>
        <color rgb="FF000000"/>
        <rFont val="Calibri"/>
        <family val="2"/>
        <charset val="204"/>
      </rPr>
      <t>песок кварцевый</t>
    </r>
    <r>
      <rPr>
        <b/>
        <sz val="11"/>
        <color rgb="FF000000"/>
        <rFont val="Calibri"/>
        <family val="3"/>
        <charset val="134"/>
      </rPr>
      <t xml:space="preserve">  ГУДЛАЙН</t>
    </r>
  </si>
  <si>
    <r>
      <t xml:space="preserve">СОЛЬВ-УР </t>
    </r>
    <r>
      <rPr>
        <sz val="11"/>
        <color rgb="FF000000"/>
        <rFont val="Calibri"/>
        <family val="2"/>
        <charset val="204"/>
      </rPr>
      <t>растворитель</t>
    </r>
  </si>
  <si>
    <t>Медная лента самоклеющаяся</t>
  </si>
  <si>
    <t>Самоклеющаяся медная лента для антистатических наливных полов</t>
  </si>
  <si>
    <t>бухта - 20 п.м.</t>
  </si>
  <si>
    <t>растворитель</t>
  </si>
  <si>
    <t>бочка - 80 кг. (100л)</t>
  </si>
  <si>
    <t>канистра жест. - 4 кг. (5л)</t>
  </si>
  <si>
    <t xml:space="preserve">ПОЛИМЕРНЫЕ ПОКРЫТИЯ ПОЛА "ГУДЛАЙН"    </t>
  </si>
  <si>
    <t>www.полимерплюсомск.рф</t>
  </si>
  <si>
    <t>ПРАЙС-ЛИСТ</t>
  </si>
  <si>
    <r>
      <rPr>
        <b/>
        <sz val="12"/>
        <color rgb="FFFF0000"/>
        <rFont val="Calibri"/>
        <family val="3"/>
        <charset val="134"/>
      </rPr>
      <t>Прейскурант</t>
    </r>
    <r>
      <rPr>
        <sz val="12"/>
        <color rgb="FFFF0000"/>
        <rFont val="Calibri"/>
        <family val="3"/>
        <charset val="134"/>
        <scheme val="minor"/>
      </rPr>
      <t xml:space="preserve"> </t>
    </r>
    <r>
      <rPr>
        <b/>
        <sz val="12"/>
        <color rgb="FFFF0000"/>
        <rFont val="Calibri"/>
        <family val="3"/>
        <charset val="134"/>
      </rPr>
      <t>цен</t>
    </r>
    <r>
      <rPr>
        <sz val="12"/>
        <color rgb="FFFF0000"/>
        <rFont val="Calibri"/>
        <family val="3"/>
        <charset val="134"/>
        <scheme val="minor"/>
      </rPr>
      <t xml:space="preserve"> </t>
    </r>
    <r>
      <rPr>
        <b/>
        <sz val="12"/>
        <color rgb="FFFF0000"/>
        <rFont val="Calibri"/>
        <family val="3"/>
        <charset val="134"/>
      </rPr>
      <t>на</t>
    </r>
    <r>
      <rPr>
        <sz val="12"/>
        <color rgb="FFFF0000"/>
        <rFont val="Calibri"/>
        <family val="3"/>
        <charset val="134"/>
        <scheme val="minor"/>
      </rPr>
      <t xml:space="preserve"> </t>
    </r>
    <r>
      <rPr>
        <b/>
        <sz val="12"/>
        <color rgb="FFFF0000"/>
        <rFont val="Calibri"/>
        <family val="3"/>
        <charset val="134"/>
      </rPr>
      <t>материалы</t>
    </r>
    <r>
      <rPr>
        <sz val="12"/>
        <color rgb="FFFF0000"/>
        <rFont val="Calibri"/>
        <family val="3"/>
        <charset val="134"/>
        <scheme val="minor"/>
      </rPr>
      <t xml:space="preserve"> </t>
    </r>
    <r>
      <rPr>
        <b/>
        <sz val="12"/>
        <color rgb="FFFF0000"/>
        <rFont val="Calibri"/>
        <family val="3"/>
        <charset val="134"/>
      </rPr>
      <t>ООО</t>
    </r>
    <r>
      <rPr>
        <sz val="12"/>
        <color rgb="FFFF0000"/>
        <rFont val="Calibri"/>
        <family val="3"/>
        <charset val="134"/>
        <scheme val="minor"/>
      </rPr>
      <t xml:space="preserve"> </t>
    </r>
    <r>
      <rPr>
        <b/>
        <sz val="12"/>
        <color rgb="FFFF0000"/>
        <rFont val="Calibri"/>
        <family val="3"/>
        <charset val="134"/>
      </rPr>
      <t>«Полимер</t>
    </r>
    <r>
      <rPr>
        <sz val="12"/>
        <color rgb="FFFF0000"/>
        <rFont val="Calibri"/>
        <family val="3"/>
        <charset val="134"/>
        <scheme val="minor"/>
      </rPr>
      <t xml:space="preserve"> </t>
    </r>
    <r>
      <rPr>
        <b/>
        <sz val="12"/>
        <color rgb="FFFF0000"/>
        <rFont val="Calibri"/>
        <family val="3"/>
        <charset val="134"/>
      </rPr>
      <t>Плюс»</t>
    </r>
  </si>
  <si>
    <t>Ракель 500</t>
  </si>
  <si>
    <t>Ризофлекс-62</t>
  </si>
  <si>
    <t xml:space="preserve">Однокомпонентный полиуретановый герметик для
темературных и изоляционных швов. Готов к употреблению,
быстро сохнет. Отличная адгезия к большинству
конструкционных материалов. Механическая, химическая,
УФ стойкость. Цвет - серый / черный / белый. Отверждается влагой воздуха.  </t>
  </si>
  <si>
    <t>AS</t>
  </si>
  <si>
    <t>катушка 20 п.м.</t>
  </si>
  <si>
    <t>Лента медная самоклеящаяся для AS-покрытий пола, катушка 20 пог.м.</t>
  </si>
  <si>
    <t>Мастика кровельная "Магир" применяется как герметизирующее, гидроизоляционное, антикоррозийное, стойкое к агрессивным средам покрытие.</t>
  </si>
  <si>
    <t xml:space="preserve">ведро мет. 20 кг </t>
  </si>
  <si>
    <t>Мастика предназначена для герметизации межпанельных швов; устройства кафельных покрытий; в качестве гидроизоляционной, выравнивающей и склеивающей поверхности. Мастика не требует дополнительного разогрева или добавки отвердителя.</t>
  </si>
  <si>
    <t>ведро мет. 20 кг       Цвет: черный</t>
  </si>
  <si>
    <r>
      <t xml:space="preserve">Универсальная, с повышенным коэффициентом растяжения. для сложных подвижных оснований и низких температур эксплуатации. </t>
    </r>
    <r>
      <rPr>
        <u/>
        <sz val="9"/>
        <rFont val="Calibri"/>
        <family val="2"/>
        <charset val="204"/>
        <scheme val="minor"/>
      </rPr>
      <t>Машинного нанесения.</t>
    </r>
    <r>
      <rPr>
        <sz val="9"/>
        <rFont val="Calibri"/>
        <family val="3"/>
        <charset val="134"/>
        <scheme val="minor"/>
      </rPr>
      <t xml:space="preserve"> Может применяться при t до -10 град.</t>
    </r>
  </si>
  <si>
    <t>Мастика гидроизоляционная "Магир" М</t>
  </si>
  <si>
    <t>Мастика гидроизоляционная "Магир" Р</t>
  </si>
  <si>
    <t xml:space="preserve">ПОЛИМЕРНАЯ ГИДРОИЗОЛЯЦИЯ "МАГИР"    </t>
  </si>
  <si>
    <t>Мастика битумно-резиновая изоляционная «МБР-90» (ГОСТ 15836-79)</t>
  </si>
  <si>
    <t>РАСХОД М.П.</t>
  </si>
  <si>
    <r>
      <t xml:space="preserve">Универсальная, с повышенным коэффициентом растяжения. для сложных подвижных оснований и низких температур эксплуатации. </t>
    </r>
    <r>
      <rPr>
        <u/>
        <sz val="9"/>
        <rFont val="Calibri"/>
        <family val="2"/>
        <charset val="204"/>
        <scheme val="minor"/>
      </rPr>
      <t>Машинного нанесения.</t>
    </r>
    <r>
      <rPr>
        <sz val="9"/>
        <rFont val="Calibri"/>
        <family val="2"/>
        <charset val="204"/>
        <scheme val="minor"/>
      </rPr>
      <t xml:space="preserve"> Может применяться при t до -10 град.</t>
    </r>
  </si>
  <si>
    <t>Представляет собой холодную многокомпонентную массу, состоящую из нефтяного битума, наполнителя и пластификатора. Для устройства и ремонта рулонных кровель; изоляция подземных стальных трубопроводов и других сооружений для защиты их от почвенной коррозии; для покрытия днищ автомобилей как антикоррозийное и противошумное средство; для гидроизоляции фундаментов и других железобетонных поверхностей.</t>
  </si>
  <si>
    <t>Мастика-праймер битумный</t>
  </si>
  <si>
    <t>Предназначен для гидроизоляции цементно-песчаных, бетонных поверхностей, металлических строительных конструкций, стальных труб.</t>
  </si>
  <si>
    <t>бочка: 200 л., ведро мет.  20 кг.</t>
  </si>
  <si>
    <t xml:space="preserve">ведро мет. 20 л., бочки 200 л.     </t>
  </si>
  <si>
    <t>песок кварцевый , фрак. 0,63-2,0 мм;                                         влаж. не более 0,2%</t>
  </si>
  <si>
    <t>Полиуретановый средне-высокомодульный герметик для заполнения швов и стыков на горизонтальных поверхностях. Упаковка – фолиевые тубы 600 мл. Цвет: серый</t>
  </si>
  <si>
    <t xml:space="preserve">Полиуретановый герметик для заполнения швов и стыков на горизонтальных и вертикальных поверхностях. Упаковка – фолиевые тубы 600 мл. (Цвет: серый, черный, белый) </t>
  </si>
  <si>
    <t xml:space="preserve">2к Полиуретановая мастика для гидроизоляции, устройства и ремонта бесшовных наливных кровельных покрытий, ремонта рулонных кровельных покрытий, защиты теплоизоляции из пенополиуретана (ППУ), обмазочной гидроизоляции. Цвет: Серый. Материал для наружных работ.
</t>
  </si>
  <si>
    <t>МС-полимерная мастика для герметизации стыков и швов сборных железобетонных конструкций, а также гидроизоляции различных поверхностей. Материал для наружных и внутренних работ. Цвет: Серый</t>
  </si>
  <si>
    <t>Мастика кровельная полимерная  "Магир"</t>
  </si>
  <si>
    <t>Мастика шовная полимерная"МАГИР"</t>
  </si>
  <si>
    <t>Мастика кровельная полимерная "Магир"</t>
  </si>
  <si>
    <t>Мастика шовная полимерная "Магир"</t>
  </si>
  <si>
    <t>Мастика битумно-полимерная</t>
  </si>
  <si>
    <r>
      <rPr>
        <b/>
        <sz val="10"/>
        <color rgb="FF000000"/>
        <rFont val="Calibri"/>
        <family val="3"/>
        <charset val="134"/>
      </rPr>
      <t>Аква</t>
    </r>
    <r>
      <rPr>
        <sz val="10"/>
        <color theme="1"/>
        <rFont val="Calibri"/>
        <family val="3"/>
        <charset val="134"/>
        <scheme val="minor"/>
      </rPr>
      <t xml:space="preserve"> </t>
    </r>
    <r>
      <rPr>
        <b/>
        <sz val="10"/>
        <color rgb="FF000000"/>
        <rFont val="Calibri"/>
        <family val="3"/>
        <charset val="134"/>
      </rPr>
      <t>Блокер</t>
    </r>
    <r>
      <rPr>
        <sz val="10"/>
        <color theme="1"/>
        <rFont val="Calibri"/>
        <family val="3"/>
        <charset val="134"/>
        <scheme val="minor"/>
      </rPr>
      <t xml:space="preserve"> </t>
    </r>
    <r>
      <rPr>
        <b/>
        <sz val="10"/>
        <color rgb="FF000000"/>
        <rFont val="Calibri"/>
        <family val="3"/>
        <charset val="134"/>
      </rPr>
      <t>Ликвид (серый)</t>
    </r>
  </si>
  <si>
    <r>
      <rPr>
        <b/>
        <sz val="10"/>
        <color rgb="FF000000"/>
        <rFont val="Calibri"/>
        <family val="3"/>
        <charset val="134"/>
      </rPr>
      <t>Эластоплан</t>
    </r>
    <r>
      <rPr>
        <sz val="10"/>
        <color theme="1"/>
        <rFont val="Calibri"/>
        <family val="3"/>
        <charset val="134"/>
        <scheme val="minor"/>
      </rPr>
      <t xml:space="preserve"> </t>
    </r>
    <r>
      <rPr>
        <b/>
        <sz val="10"/>
        <color rgb="FF000000"/>
        <rFont val="Calibri"/>
        <family val="3"/>
        <charset val="134"/>
      </rPr>
      <t>102</t>
    </r>
  </si>
  <si>
    <r>
      <rPr>
        <b/>
        <sz val="10"/>
        <color rgb="FF000000"/>
        <rFont val="Calibri"/>
        <family val="3"/>
        <charset val="134"/>
      </rPr>
      <t>Аква</t>
    </r>
    <r>
      <rPr>
        <sz val="10"/>
        <color theme="1"/>
        <rFont val="Calibri"/>
        <family val="3"/>
        <charset val="134"/>
        <scheme val="minor"/>
      </rPr>
      <t xml:space="preserve"> </t>
    </r>
    <r>
      <rPr>
        <b/>
        <sz val="10"/>
        <color rgb="FF000000"/>
        <rFont val="Calibri"/>
        <family val="3"/>
        <charset val="134"/>
      </rPr>
      <t>Блокер</t>
    </r>
  </si>
  <si>
    <r>
      <rPr>
        <b/>
        <sz val="10"/>
        <color rgb="FF000000"/>
        <rFont val="Calibri"/>
        <family val="3"/>
        <charset val="134"/>
      </rPr>
      <t>BOSTIK PU</t>
    </r>
    <r>
      <rPr>
        <sz val="10"/>
        <color theme="1"/>
        <rFont val="Calibri"/>
        <family val="3"/>
        <charset val="134"/>
        <scheme val="minor"/>
      </rPr>
      <t xml:space="preserve"> </t>
    </r>
    <r>
      <rPr>
        <b/>
        <sz val="10"/>
        <color rgb="FF000000"/>
        <rFont val="Calibri"/>
        <family val="3"/>
        <charset val="134"/>
      </rPr>
      <t>2639</t>
    </r>
  </si>
  <si>
    <t>Мастика кровельная "Магир" применяется как герметизирующее, гидроизоляционное, антикоррозийное, стойкое к агрессивным средам покрытие. Цвет: черный</t>
  </si>
  <si>
    <t>2-к полиуретановый компаунд (расход при толщине - 2 мм)</t>
  </si>
  <si>
    <t>2-к полиуретановый компаунд для антистатического наливного пола (расход при толщине - 2 мм)</t>
  </si>
  <si>
    <t xml:space="preserve">эпоксидный компаунд  для наливного пола, (расход при толщине - 2 мм)
</t>
  </si>
  <si>
    <t xml:space="preserve">2-к полиуретановый лак на водной основе </t>
  </si>
  <si>
    <r>
      <t xml:space="preserve">ГУДЛАЙН PU-11**       </t>
    </r>
    <r>
      <rPr>
        <sz val="9"/>
        <rFont val="Calibri"/>
        <family val="3"/>
        <charset val="134"/>
      </rPr>
      <t>Цвет: светло-серый; темно-серый,серый, оливковый,  слон.кость, желтый, красный, шоколад,  черный,</t>
    </r>
  </si>
  <si>
    <r>
      <t xml:space="preserve">ГУДЛАЙН PU-11 AS                     </t>
    </r>
    <r>
      <rPr>
        <sz val="9"/>
        <color rgb="FF000000"/>
        <rFont val="Calibri"/>
        <family val="2"/>
        <charset val="204"/>
      </rPr>
      <t>Цвет:  серый с вкрапл.черного (глянец)</t>
    </r>
  </si>
  <si>
    <r>
      <t xml:space="preserve">ГУДЛАЙН ЭП-22**       </t>
    </r>
    <r>
      <rPr>
        <sz val="9"/>
        <color rgb="FF000000"/>
        <rFont val="Calibri"/>
        <family val="2"/>
        <charset val="204"/>
      </rPr>
      <t>Цвет: светло-серый; серый, коричневый, черный, розовый(глянец)</t>
    </r>
  </si>
  <si>
    <t xml:space="preserve">Ориентировочное соответствие цвета по RAL K7 (глянец) </t>
  </si>
  <si>
    <t>ГУДЛАЙН PU-11</t>
  </si>
  <si>
    <t>6003-6013</t>
  </si>
  <si>
    <t>серое окно</t>
  </si>
  <si>
    <t>мышино серый</t>
  </si>
  <si>
    <t>слоновая кость</t>
  </si>
  <si>
    <t>медово-желтый</t>
  </si>
  <si>
    <t>томатно-красный</t>
  </si>
  <si>
    <t>бежево-коричневый</t>
  </si>
  <si>
    <t>серо-синий</t>
  </si>
  <si>
    <t xml:space="preserve">изумрудно-зеленый; </t>
  </si>
  <si>
    <t>лиственно-зеленый</t>
  </si>
  <si>
    <t>оливковый</t>
  </si>
  <si>
    <t>черный янтарь</t>
  </si>
  <si>
    <t>ГУДЛАЙН ЭП-22</t>
  </si>
  <si>
    <t>полиуретановая эмаль ГУДЛАЙН PU-15</t>
  </si>
  <si>
    <t>серебристо-серый</t>
  </si>
  <si>
    <t>светло-серый</t>
  </si>
  <si>
    <t>галечный серый</t>
  </si>
  <si>
    <t>платиново-серый</t>
  </si>
  <si>
    <t>телегрей2</t>
  </si>
  <si>
    <t>сигнальный красный</t>
  </si>
  <si>
    <t>сигнальный серый</t>
  </si>
  <si>
    <t>светло-розовый</t>
  </si>
  <si>
    <t>транспортный красный</t>
  </si>
  <si>
    <t>транспортный белый</t>
  </si>
  <si>
    <t>желто-оранжевый</t>
  </si>
  <si>
    <t>сигнальный оранжевый</t>
  </si>
  <si>
    <t>рапсово-желтый</t>
  </si>
  <si>
    <t>золотисто-желтый</t>
  </si>
  <si>
    <t>солнечно-желтый</t>
  </si>
  <si>
    <t>изумрудно-зеленый</t>
  </si>
  <si>
    <t>желто-зеленый</t>
  </si>
  <si>
    <t>бело-зеленый</t>
  </si>
  <si>
    <t>опаловый зеленый</t>
  </si>
  <si>
    <t>утрамариново-синий</t>
  </si>
  <si>
    <t>горечавково-синий</t>
  </si>
  <si>
    <t xml:space="preserve">транспортный синий </t>
  </si>
  <si>
    <t>голубой</t>
  </si>
  <si>
    <t>небесно-синий</t>
  </si>
  <si>
    <t xml:space="preserve">орехово-коричневый </t>
  </si>
  <si>
    <t>махагон коричневый</t>
  </si>
  <si>
    <t>транспортный черный</t>
  </si>
  <si>
    <t>графитно-черный</t>
  </si>
  <si>
    <t>черно-коричневый</t>
  </si>
  <si>
    <t>белая устрица</t>
  </si>
  <si>
    <t>Цена руб/кг.</t>
  </si>
  <si>
    <t>Наименование цвета</t>
  </si>
  <si>
    <r>
      <rPr>
        <b/>
        <sz val="9"/>
        <color rgb="FFFF0000"/>
        <rFont val="Calibri"/>
        <family val="3"/>
        <charset val="134"/>
      </rPr>
      <t>Прейскурант</t>
    </r>
    <r>
      <rPr>
        <sz val="9"/>
        <color rgb="FFFF0000"/>
        <rFont val="Calibri"/>
        <family val="3"/>
        <charset val="134"/>
        <scheme val="minor"/>
      </rPr>
      <t xml:space="preserve"> </t>
    </r>
    <r>
      <rPr>
        <b/>
        <sz val="9"/>
        <color rgb="FFFF0000"/>
        <rFont val="Calibri"/>
        <family val="3"/>
        <charset val="134"/>
      </rPr>
      <t>цен</t>
    </r>
    <r>
      <rPr>
        <sz val="9"/>
        <color rgb="FFFF0000"/>
        <rFont val="Calibri"/>
        <family val="3"/>
        <charset val="134"/>
        <scheme val="minor"/>
      </rPr>
      <t xml:space="preserve"> </t>
    </r>
    <r>
      <rPr>
        <b/>
        <sz val="9"/>
        <color rgb="FFFF0000"/>
        <rFont val="Calibri"/>
        <family val="3"/>
        <charset val="134"/>
      </rPr>
      <t>на</t>
    </r>
    <r>
      <rPr>
        <sz val="9"/>
        <color rgb="FFFF0000"/>
        <rFont val="Calibri"/>
        <family val="3"/>
        <charset val="134"/>
        <scheme val="minor"/>
      </rPr>
      <t xml:space="preserve"> </t>
    </r>
    <r>
      <rPr>
        <b/>
        <sz val="9"/>
        <color rgb="FFFF0000"/>
        <rFont val="Calibri"/>
        <family val="3"/>
        <charset val="134"/>
      </rPr>
      <t>материалы</t>
    </r>
    <r>
      <rPr>
        <sz val="9"/>
        <color rgb="FFFF0000"/>
        <rFont val="Calibri"/>
        <family val="3"/>
        <charset val="134"/>
        <scheme val="minor"/>
      </rPr>
      <t xml:space="preserve"> </t>
    </r>
    <r>
      <rPr>
        <b/>
        <sz val="9"/>
        <color rgb="FFFF0000"/>
        <rFont val="Calibri"/>
        <family val="3"/>
        <charset val="134"/>
      </rPr>
      <t/>
    </r>
  </si>
  <si>
    <t>Предназначен для (огрунтовки) гидроизоляции цементно-песчаных, бетонных поверхностей, металлических строительных конструкций, стальных труб.</t>
  </si>
  <si>
    <t>Мастика-праймер битумный (ТУ-3775-011-17925162-2005)</t>
  </si>
  <si>
    <t>Мастика битумная гидроизоляционная</t>
  </si>
  <si>
    <t>бочка мет. 200 кг.</t>
  </si>
  <si>
    <t>Предназначена для выполнения асфальтовых, бетонных гидроизоляционных работ; гидроизоляция плоских и скатных (угол ската не более 15-ти градусов) кровель; устройства антикоррозийной защиты металлических, деревянных и др. видов конструкций; для трубопроводов, антикоррозийная обработка кузова автомобиля. Цвет черный.</t>
  </si>
  <si>
    <r>
      <t xml:space="preserve">Мастика предназначена для герметизации межпанельных швов; устройства кафельных покрытий; в качестве гидроизоляционной, выравнивающей и склеивающей поверхности. Мастика </t>
    </r>
    <r>
      <rPr>
        <u/>
        <sz val="9"/>
        <color rgb="FF000000"/>
        <rFont val="Calibri"/>
        <family val="2"/>
        <charset val="204"/>
      </rPr>
      <t>не требует</t>
    </r>
    <r>
      <rPr>
        <sz val="9"/>
        <color rgb="FF000000"/>
        <rFont val="Calibri"/>
        <family val="3"/>
        <charset val="134"/>
      </rPr>
      <t xml:space="preserve"> дополнительного разогрева или добавки отвердителя.</t>
    </r>
  </si>
  <si>
    <r>
      <t xml:space="preserve">Универсальная, с повышенным коэффициентом растяжения. Для сложных подвижных оснований и низких температур эксплуатации. </t>
    </r>
    <r>
      <rPr>
        <u/>
        <sz val="9"/>
        <color rgb="FFFF0000"/>
        <rFont val="Calibri"/>
        <family val="2"/>
        <charset val="204"/>
        <scheme val="minor"/>
      </rPr>
      <t>Ручного нанесения.</t>
    </r>
    <r>
      <rPr>
        <sz val="9"/>
        <rFont val="Calibri"/>
        <family val="3"/>
        <charset val="134"/>
        <scheme val="minor"/>
      </rPr>
      <t xml:space="preserve"> Может применяться при t до -10 град.</t>
    </r>
  </si>
  <si>
    <t>Цвет: белый, серый</t>
  </si>
  <si>
    <t>0,3 кг./пог.м.</t>
  </si>
  <si>
    <t>67 пог.метров</t>
  </si>
  <si>
    <t xml:space="preserve">Грунтовки </t>
  </si>
  <si>
    <t>Ризопокс-3381 EpoCem</t>
  </si>
  <si>
    <t>2-х комп. Эпоксидная грунтовка на водной основе. Применяется в системе влагоизолирующего и выравнивающего покрытия, позволяет производить укладку традиционных полимерных материалов на свежие и влажные бетонные, цементнопесчанные основания. Сокращение сроков начала работ с 28 до 5 суток.</t>
  </si>
  <si>
    <t xml:space="preserve">Ризопокс-1100 </t>
  </si>
  <si>
    <t>Ризопокс-1100 RA</t>
  </si>
  <si>
    <t xml:space="preserve">2-х комп. Эпоксидная грунтовка-пропитка с растворителем для бетонных и цементных поверхностей. Отличное проникновение на большую глубину. Быстрое высыхание. Отверждение при низких температурах от +5 С. </t>
  </si>
  <si>
    <t>Ризопокс-1301 W</t>
  </si>
  <si>
    <t>2-х комп. Эпоксидная грунтовка с растворителем для не впитывающих поверхностей: металл, стекло, пластик, керамика и т.д. Длительное время жизни.</t>
  </si>
  <si>
    <t>пластик</t>
  </si>
  <si>
    <t>металл</t>
  </si>
  <si>
    <t xml:space="preserve">Воднодисперсионная  2-х комп. эпоксидная грунтовка-пропитка для: бетона, дерева, асфальта, штукатурки, гипсокартона. Паропроницаема, можно наносить на свежий бетон. Без запаха.
</t>
  </si>
  <si>
    <t>Ризопокс-1410 AS</t>
  </si>
  <si>
    <t xml:space="preserve">Токопроводящая эпоксидная грунтовка. Применяется в системе антистатических покрытий пола. Высокая токопроводность. </t>
  </si>
  <si>
    <t>у.е.</t>
  </si>
  <si>
    <t xml:space="preserve">курс ЦБ </t>
  </si>
  <si>
    <t>Ризопур-1520 W</t>
  </si>
  <si>
    <t>Ризопур-1700</t>
  </si>
  <si>
    <t>Полиуретановая 1-комп. грунтовка с растворителем для бетонных и цем.поверхностей. Отличное проникновение в бетонные и цементные поверхности.</t>
  </si>
  <si>
    <t>Ризопок- 3500</t>
  </si>
  <si>
    <t>Эпоксидная 2-к  низковязкая грунтовка для грунтования и ремонта различ. типов основания (бетон, цем.стяжка, ЭП и ПУ покрытия). Не содержит растворитель. Без усадки.</t>
  </si>
  <si>
    <t>2-к матовый полиуретановый лак на основе водной основе. Применяется в системах покрытий пола "Ризокон™" в качестве финишного слоя. Без запаха,  хорошая износостойкость,  стойкость к УФ, быстрое отверждение.</t>
  </si>
  <si>
    <t>Ризопокс-1605</t>
  </si>
  <si>
    <t xml:space="preserve">Двухкомпонентный, бесцветный, без растворителя, низковязкий состав на основе эпоксидной смолы. Для выполнения монолитных декоративных покрытий пола на основе цветного кварцевого песка марки «Ризодек™». </t>
  </si>
  <si>
    <t>металл бочка</t>
  </si>
  <si>
    <t>Комплект на 25 кг. Наполнителя</t>
  </si>
  <si>
    <t>Ризопокс-1605 tix</t>
  </si>
  <si>
    <t>Связующие</t>
  </si>
  <si>
    <t>Ризопокс-3405W база</t>
  </si>
  <si>
    <t>2-к водно-дисперсионный эпоксидный состав для выравнивания и шпатлевки бетонных (цементных) поверхностей. Применяется для покрытия поверхностей на минеральной основе, ремонта и покрытия с кварцевым песком.</t>
  </si>
  <si>
    <t>Ризопокс-3405W SL</t>
  </si>
  <si>
    <t xml:space="preserve">Саморазвивающееся водно дисперсионное эпоксидное покрытие, толщиной 1,5-2 мм. Образует гладкую матовую поверхность. Паропроницаем, может наноситься на основания с повышенной влажностью. Цвет по каталогу RAL.
</t>
  </si>
  <si>
    <t>Ризопокс-4101</t>
  </si>
  <si>
    <t>Саморазравнивающееся эпоксидное покрытие пола  толщиной 1.5-2,0 мм. с гладкой глянцевой поверхностью и особыми требованиями по ровности. Цвет по каталогу RAL</t>
  </si>
  <si>
    <t>Ризопур-4120</t>
  </si>
  <si>
    <t xml:space="preserve">Саморазравнивающееся полиуретановое покрытие пола  толщиной 1.5-2,0 мм. с гладкой глянцевой поверхностью. Стоек к перепадам температур, раскрытию трещин основания. Высокая износостойкость. Цвет по каталогу RAL.
</t>
  </si>
  <si>
    <t>Ризопокс-4400</t>
  </si>
  <si>
    <t xml:space="preserve">Саморазравнивающийся эпоксидный состав. Применяется для выравнивания, ремонта и изготовления покрытий с кварцевым песком общей толщиной 2.0-5.0 мм. Быстрое отверждение. Применение при низких температурах от +5 С. КОД: 0001-серый, 0003-зеленый, 0004-св.коричневый (песочный), 0005 -синий </t>
  </si>
  <si>
    <t>Лаки. Краски</t>
  </si>
  <si>
    <t>Ризопокс-4610</t>
  </si>
  <si>
    <t xml:space="preserve">Эпоксидная краска с растворителем для бетонных и цементных поверхностей. Пожарно-технические характеристики позволяют применять покрытия в зданиях всех степеней огнестойкости (Г1). Категория Ф5, класс А, Б, В. Устойчивость к износу. Цвет по каталогу RAL. (расход 2-3 слоя)
</t>
  </si>
  <si>
    <t xml:space="preserve">Ризопокс-5601W </t>
  </si>
  <si>
    <t xml:space="preserve">Воднодисперсионная эпоксидная краска. Применяется по бетону (в том числе по свежему), цементным основаниям, дереву, асфальту, штукатурке, гипсокартону.  Паропроницаема. Эксплуатация внутри помещений и на улице. Полуматовая поверхность. Пожарно-технические характеристики позволяют применять покрытия в зданиях всех степеней огнестойкости (Г1).  Категория Ф5, класс А, Б, В. Устойчивость к царапинам, высокая твердость. Цвет по каталогу RAL.
</t>
  </si>
  <si>
    <t xml:space="preserve">Ризопур-5710
</t>
  </si>
  <si>
    <t xml:space="preserve">Ризопур-5710М
</t>
  </si>
  <si>
    <r>
      <t xml:space="preserve">Полиуретановая 2-компонентная краска, содержащая растворитель, для выполнения внутренних и наружных работ по: бетону, металлу, камню, дереву и т.д. Быстрое высыхание. Максимальная УФ-стойкость. Образует </t>
    </r>
    <r>
      <rPr>
        <b/>
        <u/>
        <sz val="9"/>
        <color rgb="FF000000"/>
        <rFont val="Calibri"/>
        <family val="2"/>
        <charset val="204"/>
      </rPr>
      <t>матовую</t>
    </r>
    <r>
      <rPr>
        <sz val="9"/>
        <color rgb="FF000000"/>
        <rFont val="Calibri"/>
        <family val="3"/>
        <charset val="134"/>
      </rPr>
      <t xml:space="preserve"> поверхность. КОД: 0001-песочный, 0003-кирпично красный, 0005 - голубой, 0006 - зеленый, 0007 - светло-серый, 0008 — темно-серый, 0010-белый, 0011 — черный.
</t>
    </r>
  </si>
  <si>
    <r>
      <t xml:space="preserve">Полиуретановая 2-компонентная краска, содержащая растворитель, для выполнения внутренних и наружных работ по: бетону, металлу, камню, дереву и т.д. Быстрое высыхание. Максимальная УФ-стойкость. Образует </t>
    </r>
    <r>
      <rPr>
        <b/>
        <u/>
        <sz val="9"/>
        <color rgb="FF000000"/>
        <rFont val="Calibri"/>
        <family val="2"/>
        <charset val="204"/>
      </rPr>
      <t>глянцевую</t>
    </r>
    <r>
      <rPr>
        <sz val="9"/>
        <color rgb="FF000000"/>
        <rFont val="Calibri"/>
        <family val="3"/>
        <charset val="134"/>
      </rPr>
      <t xml:space="preserve"> поверхность. КОД: 0001-песочный, 0003-кирпично красный, 0005 - голубой, 0006 - зеленый, 0007 - светлосерый, 0008 — темно-серый, 0010-белый, 0011 — черный.
</t>
    </r>
  </si>
  <si>
    <t>Ризопокс-5010</t>
  </si>
  <si>
    <t>Пожаробезопасное (Г1)  саморазравнивающееся эпоксидное покрытие толщиной 1,5-2.0 мм с гладкой глянцевой поверхностью. Категория Ф5, класс А.Б,В1.  Цвет по каталогу RAL.</t>
  </si>
  <si>
    <t>маталл</t>
  </si>
  <si>
    <t>Ризопур-5120 AS</t>
  </si>
  <si>
    <t>Антистатическое саморазравнивающееся полиуретановое покрытие пола толщиной до 1,6 мм. Хорошая износостойкость. Искробезопасность. Перекрывает трещины в основании до 0,6 мм.</t>
  </si>
  <si>
    <t>Специальные покрытия пола</t>
  </si>
  <si>
    <t>Ризопур-5201 PurCem</t>
  </si>
  <si>
    <t>пластик мешок; код- 0000,0001,00002,0004</t>
  </si>
  <si>
    <t>0003</t>
  </si>
  <si>
    <t>0005</t>
  </si>
  <si>
    <t>Ризопур-5203 PurCem</t>
  </si>
  <si>
    <r>
      <t xml:space="preserve">Химстойкое 3-к саморазравнивающееся ПУ-цементное покрытие с высокой термостойкостью. Толщина покрытия 3-6 мм. Образует гладкую </t>
    </r>
    <r>
      <rPr>
        <b/>
        <u/>
        <sz val="9"/>
        <color rgb="FF000000"/>
        <rFont val="Calibri"/>
        <family val="2"/>
        <charset val="204"/>
      </rPr>
      <t>матовую</t>
    </r>
    <r>
      <rPr>
        <sz val="9"/>
        <color rgb="FF000000"/>
        <rFont val="Calibri"/>
        <family val="3"/>
        <charset val="134"/>
      </rPr>
      <t xml:space="preserve"> </t>
    </r>
    <r>
      <rPr>
        <b/>
        <u/>
        <sz val="9"/>
        <color rgb="FF000000"/>
        <rFont val="Calibri"/>
        <family val="2"/>
        <charset val="204"/>
      </rPr>
      <t>нескользящую</t>
    </r>
    <r>
      <rPr>
        <sz val="9"/>
        <color rgb="FF000000"/>
        <rFont val="Calibri"/>
        <family val="3"/>
        <charset val="134"/>
      </rPr>
      <t xml:space="preserve"> поверхность. КОД: 0000-темно-серый, 0001светло-серый, 0002-красно-коричневый, 0003-зеленый, 0004желтый, 0005-синий. (расход при толщине - 3 мм)</t>
    </r>
  </si>
  <si>
    <r>
      <t xml:space="preserve">Химстойкое трехкомпонентное высоконаполненное ПУцементное покрытие с высокой термостойкостью.Толщина покрытия 5-10 мм. Образует текстурную </t>
    </r>
    <r>
      <rPr>
        <b/>
        <u/>
        <sz val="9"/>
        <color rgb="FF000000"/>
        <rFont val="Calibri"/>
        <family val="2"/>
        <charset val="204"/>
      </rPr>
      <t>матовую нескользящую</t>
    </r>
    <r>
      <rPr>
        <sz val="9"/>
        <color rgb="FF000000"/>
        <rFont val="Calibri"/>
        <family val="3"/>
        <charset val="134"/>
      </rPr>
      <t xml:space="preserve"> поверхность. КОД: 0001светло-серый, 0002-красно-коричневый, 0003-зеленый, 0004желтый, 0005-синий.  (расход при толщине -5 мм)</t>
    </r>
  </si>
  <si>
    <t>Материалы для низких температур</t>
  </si>
  <si>
    <t>Ризопокс-1100L</t>
  </si>
  <si>
    <t>Ризопокс-4400L</t>
  </si>
  <si>
    <r>
      <rPr>
        <b/>
        <u/>
        <sz val="9"/>
        <color rgb="FF000000"/>
        <rFont val="Calibri"/>
        <family val="2"/>
        <charset val="204"/>
      </rPr>
      <t>Эпоксидная грунтовка</t>
    </r>
    <r>
      <rPr>
        <sz val="9"/>
        <color rgb="FF000000"/>
        <rFont val="Calibri"/>
        <family val="3"/>
        <charset val="134"/>
      </rPr>
      <t>-пропитка с растворителем для бетонных и цементных поверхностей. Отличное проникновение на большую глубину. Быстрое высыхание. Применение при низких температурах от: -5 С до +10 С.</t>
    </r>
  </si>
  <si>
    <t xml:space="preserve">Ризопокс-4610L
</t>
  </si>
  <si>
    <r>
      <t xml:space="preserve">Самовыравнивающийся 2-к </t>
    </r>
    <r>
      <rPr>
        <b/>
        <u/>
        <sz val="9"/>
        <color rgb="FF000000"/>
        <rFont val="Calibri"/>
        <family val="2"/>
        <charset val="204"/>
      </rPr>
      <t>эпоксидный состав</t>
    </r>
    <r>
      <rPr>
        <sz val="9"/>
        <color rgb="FF000000"/>
        <rFont val="Calibri"/>
        <family val="3"/>
        <charset val="134"/>
      </rPr>
      <t>. Применяется для выравнивания, ремонта и изготовления покрытий с кварцевым песком общей толщиной 2.0-5.0 мм. Быстрое отверждение. Применение при низких температурах от -5 С. Цвет: серый.</t>
    </r>
  </si>
  <si>
    <r>
      <t xml:space="preserve">2-к </t>
    </r>
    <r>
      <rPr>
        <b/>
        <u/>
        <sz val="9"/>
        <color rgb="FF000000"/>
        <rFont val="Calibri"/>
        <family val="2"/>
        <charset val="204"/>
      </rPr>
      <t>Эпоксидная краска</t>
    </r>
    <r>
      <rPr>
        <sz val="9"/>
        <color rgb="FF000000"/>
        <rFont val="Calibri"/>
        <family val="3"/>
        <charset val="134"/>
      </rPr>
      <t xml:space="preserve"> с растворителем для бетонных и цементных поверхностей. Пожарно-технические характеристики позволяют применять покрытия в зданиях всех степеней огнестойкости (Г1). Категория Ф5, класс А, Б, В. Устойчивость к износу. Цвет по каталогу RAL. Отверждение от -5 С.</t>
    </r>
  </si>
  <si>
    <t>Ризопокс-4101L</t>
  </si>
  <si>
    <t>Самовыравнивающееся эпоксидное покрытие пола толщиной 1.5-2.0 мм с гладкой глянцевой поверхностью и особыми требованиями по ровности. Цвет по каталогу RAL. Отверждение от -5 С.</t>
  </si>
  <si>
    <t>Спортивные покрытия</t>
  </si>
  <si>
    <t>Ризопур - 5324</t>
  </si>
  <si>
    <t>Полиуретановое низкомодульное саморазравнивающееся эластичное покрытие. Низкая вязкость.  Перекрывает трещины в основании  КОД: 0001-песочный, 0003-кирпично красный, 0005-голубой, 0006-зеленый, 0007-светло-серый</t>
  </si>
  <si>
    <r>
      <t xml:space="preserve">Мастика универсальная гидроизоляционная полимерная "Магир" </t>
    </r>
    <r>
      <rPr>
        <sz val="11"/>
        <rFont val="Calibri"/>
        <family val="2"/>
        <charset val="204"/>
      </rPr>
      <t>(толщина - 2мм)</t>
    </r>
  </si>
  <si>
    <t>Расход 1 упак/м2</t>
  </si>
  <si>
    <r>
      <t xml:space="preserve">Универсальная, с повышенным коэффициентом растяжения. </t>
    </r>
    <r>
      <rPr>
        <b/>
        <sz val="9"/>
        <rFont val="Calibri"/>
        <family val="2"/>
        <charset val="204"/>
        <scheme val="minor"/>
      </rPr>
      <t>для сложных подвижных оснований и низких температур эксплуатации</t>
    </r>
    <r>
      <rPr>
        <sz val="9"/>
        <rFont val="Calibri"/>
        <family val="3"/>
        <charset val="134"/>
        <scheme val="minor"/>
      </rPr>
      <t xml:space="preserve">. </t>
    </r>
    <r>
      <rPr>
        <u/>
        <sz val="9"/>
        <rFont val="Calibri"/>
        <family val="2"/>
        <charset val="204"/>
        <scheme val="minor"/>
      </rPr>
      <t>Ручного нанесения.</t>
    </r>
    <r>
      <rPr>
        <sz val="9"/>
        <rFont val="Calibri"/>
        <family val="3"/>
        <charset val="134"/>
        <scheme val="minor"/>
      </rPr>
      <t xml:space="preserve"> Может применяться при t до -10 град.</t>
    </r>
  </si>
  <si>
    <r>
      <t xml:space="preserve">3-х комп. цементно-полиуретановый компаунд для устройства высоконаполненных покрытий пола </t>
    </r>
    <r>
      <rPr>
        <b/>
        <sz val="9"/>
        <color rgb="FFFF0000"/>
        <rFont val="Calibri"/>
        <family val="3"/>
        <charset val="134"/>
      </rPr>
      <t>для тяжелых режимов эксплуатации</t>
    </r>
    <r>
      <rPr>
        <sz val="9"/>
        <color rgb="FF000000"/>
        <rFont val="Calibri"/>
        <family val="3"/>
        <charset val="134"/>
      </rPr>
      <t xml:space="preserve"> ПОЛИПЛАН® Терраццо.</t>
    </r>
  </si>
  <si>
    <t xml:space="preserve">2-к эпоксидный компаунд для устройства монолитных покрытий пола.
Соответствует требованиям ГОСТ 51102-97.
</t>
  </si>
  <si>
    <t xml:space="preserve">2-к колерованное эпоксидное связующее для устройства высоконаполненных покрытий пола на основе кварцевого песка.
Колеровка – 3 цвета по Карте цветов Хантсман-НМГ (0701, 304, 606).
</t>
  </si>
  <si>
    <r>
      <t>Рек. Соот. «связ. / нап-ль». 1 кг : 8-9 кг (</t>
    </r>
    <r>
      <rPr>
        <b/>
        <sz val="6"/>
        <color rgb="FF000000"/>
        <rFont val="Arial"/>
        <family val="2"/>
        <charset val="204"/>
      </rPr>
      <t>расход</t>
    </r>
    <r>
      <rPr>
        <sz val="6"/>
        <color rgb="FF000000"/>
        <rFont val="Arial"/>
        <family val="2"/>
        <charset val="204"/>
      </rPr>
      <t> на 1 м2)</t>
    </r>
  </si>
  <si>
    <r>
      <t>1-к полиуретановый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клей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(связующее)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для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производства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изделий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из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резиновой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крошки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методом горячего формования.</t>
    </r>
  </si>
  <si>
    <t>1-к универсальное полиуретановое связующее применяется в качестве связующего для резиновых и каучуковых фракционированных наполнителей (крошки) при устройстве высокопрочных пористых упруго-эластичных покрытий пола внутри и вне помещений, игровых и спортивных покрытий.</t>
  </si>
  <si>
    <t>2-к глянцевый полиуретановый лак на водной основе для финишной отделки бесшовных полимерных покрытий пола.</t>
  </si>
  <si>
    <t>2-к матовый полиуретановый лак на водной основе для финишной отделки бесшовных полимерных покрытий пола.</t>
  </si>
  <si>
    <t>Цвет: серый, белый</t>
  </si>
  <si>
    <r>
      <t xml:space="preserve">ведро мет. 20 кг       </t>
    </r>
    <r>
      <rPr>
        <sz val="7"/>
        <color rgb="FFFF0000"/>
        <rFont val="Calibri"/>
        <family val="3"/>
        <charset val="134"/>
      </rPr>
      <t>Цвет: черный</t>
    </r>
  </si>
  <si>
    <t xml:space="preserve"> На основе высококачественного изоляционного битума, органического растворителя и синтетических полимеров. Имеет однородную массу. Имеет продолжительный срок службы: предназначена для гидроизоляции и ремонта всех видов кровли; гидроизоляции фасадов, подвалов; защита железобетонных, металлических и деревянных строительных конструкций; антикоррозийная и изоляционная защита.</t>
  </si>
  <si>
    <r>
      <t xml:space="preserve">Мастика изоляционная битумно-резиновая           «МБР-90» </t>
    </r>
    <r>
      <rPr>
        <sz val="10"/>
        <rFont val="Calibri"/>
        <family val="2"/>
        <charset val="204"/>
      </rPr>
      <t>(ГОСТ 15836-79)</t>
    </r>
  </si>
  <si>
    <t>предназначена для выполнения асфальтовых, бетонных гидроизоляционных работ; устройства антикоррозийной защиты металлических, деревянных и других видов конструкций; для трубопроводов.</t>
  </si>
  <si>
    <r>
      <t xml:space="preserve">ведро мет. 20 л., бочки 200 л.     </t>
    </r>
    <r>
      <rPr>
        <sz val="8"/>
        <color rgb="FFFF0000"/>
        <rFont val="Calibri"/>
        <family val="2"/>
        <charset val="204"/>
      </rPr>
      <t xml:space="preserve">Цвет: черный  </t>
    </r>
    <r>
      <rPr>
        <sz val="8"/>
        <color rgb="FF000000"/>
        <rFont val="Calibri"/>
        <family val="3"/>
        <charset val="134"/>
      </rPr>
      <t xml:space="preserve"> </t>
    </r>
  </si>
  <si>
    <t>предназначен для  (огрунтовки) гидроизоляции цементно-песчаных, бетонных поверхностей, металлических, деревянных, строительных конструкций, стальных труб.</t>
  </si>
  <si>
    <t xml:space="preserve">Цена                     (пог.м./м.кв)      руб.  </t>
  </si>
  <si>
    <t>Расход упак/м.кв</t>
  </si>
  <si>
    <t>примечание</t>
  </si>
  <si>
    <t>11</t>
  </si>
  <si>
    <t>12</t>
  </si>
  <si>
    <t>14</t>
  </si>
  <si>
    <t>16</t>
  </si>
  <si>
    <t>фасовка 5,10,20 л.</t>
  </si>
  <si>
    <t>Лента самоклеящаяся медная Huntsman-NMG</t>
  </si>
  <si>
    <t>Для устройства заземляющего контура в составе монолитных антистатических покрытий пола. Толщина ленты-0,03 мм, ширина-10 мм, длина в рулоне-20 п.м.</t>
  </si>
  <si>
    <t xml:space="preserve">По курсу ЦБ </t>
  </si>
  <si>
    <t>Связующие (клеи) для резиновой и каучуковой крошки</t>
  </si>
  <si>
    <t>AveniR Standart</t>
  </si>
  <si>
    <t>AveniR Premium</t>
  </si>
  <si>
    <t>AveniR Primer</t>
  </si>
  <si>
    <t>однокомпонентная полиуретановая грунтовка для непористых поверхностей. (для асфальта и бетона). Отверждается влажностью воздуха. Содержит органические растворители. Обеспечивает прочную адгезионную связь между покрытием и поверхностями битуминозных материалов, асфальта, ПВХ и других непористых субстратов.</t>
  </si>
  <si>
    <t xml:space="preserve">Цена                     (м.кв)      руб.  </t>
  </si>
  <si>
    <t>Клей для сэндвич-панелей и ППУ скорлуп</t>
  </si>
  <si>
    <t>при толщине 0,2-0,5 мм</t>
  </si>
  <si>
    <t>AveniR Slimpro</t>
  </si>
  <si>
    <t>AveniR Shine</t>
  </si>
  <si>
    <t>AveniR Durable</t>
  </si>
  <si>
    <t>AveniR TIMBER</t>
  </si>
  <si>
    <t>AveniR SAND</t>
  </si>
  <si>
    <t>AveniR SIP</t>
  </si>
  <si>
    <t>AveniR RIVA</t>
  </si>
  <si>
    <t>обогащенное пред полимерами 1-к полиуретановое связующее для укладки бесшовной монолитной поверхности на основе резиновой крошки в критических (отличных от стандартных) условиях окружающей среды (температура, влажность, загрязненность) (обогащенный клей для резиновой крошки). Уровень НСО групп 15, средняя вязкость, время полимеризации 4 часа, уровень адгезии – высокий.</t>
  </si>
  <si>
    <t xml:space="preserve"> AveniR COLOR </t>
  </si>
  <si>
    <t xml:space="preserve"> AveniR STRONGWAY </t>
  </si>
  <si>
    <t xml:space="preserve">СВЯЗУЮЩЕЕ для формования ИЗДЕЛИЙ или укладки ПОКРЫТИЙ из минеральных наполнителей (щебень, камень, гравий и т.д.) </t>
  </si>
  <si>
    <t xml:space="preserve">AveniR CAT </t>
  </si>
  <si>
    <t>Напольные покрытия и полиуретановые лаки</t>
  </si>
  <si>
    <t>цветная, матовая</t>
  </si>
  <si>
    <t>глянцевый</t>
  </si>
  <si>
    <t xml:space="preserve"> AveniR ZEVS </t>
  </si>
  <si>
    <t xml:space="preserve">AveniR EPOX </t>
  </si>
  <si>
    <t>система модификаторов  позволяет скорректировать скорость отверждения СВЯЗУЮЩЕГО в условиях высокой влажности и низких температур.</t>
  </si>
  <si>
    <t>AveniR Plit hot</t>
  </si>
  <si>
    <t xml:space="preserve">AveniR Plit cold </t>
  </si>
  <si>
    <t xml:space="preserve">однокомпонентное полиуретановое связуее, предназначенное для окрашивания гранул резиновой крошки. Позволяет получить равномерно окрашенну резинову крошку при применении традиционны минеральны красителей. </t>
  </si>
  <si>
    <r>
      <t xml:space="preserve">1-к полиуретановое связующее для высокопрочных упруго-эластичных изделий на основе резиновой крошки. Для листов, пластин, плит методом </t>
    </r>
    <r>
      <rPr>
        <b/>
        <sz val="9"/>
        <color theme="3" tint="0.39997558519241921"/>
        <rFont val="Calibri"/>
        <family val="2"/>
        <charset val="204"/>
      </rPr>
      <t>ХОЛОДНОГО  ФОРМОВАНИЯ</t>
    </r>
    <r>
      <rPr>
        <sz val="9"/>
        <color rgb="FF000000"/>
        <rFont val="Calibri"/>
        <family val="3"/>
        <charset val="134"/>
      </rPr>
      <t>. Увеличенная вязкость, время полимеризации 2 часа.</t>
    </r>
  </si>
  <si>
    <r>
      <t xml:space="preserve">Полиуретановый светостойкий лак для асфальта и бетона. </t>
    </r>
    <r>
      <rPr>
        <b/>
        <sz val="9"/>
        <color rgb="FF000000"/>
        <rFont val="Calibri"/>
        <family val="2"/>
        <charset val="204"/>
      </rPr>
      <t>Для наружных работ.</t>
    </r>
    <r>
      <rPr>
        <sz val="9"/>
        <color rgb="FF000000"/>
        <rFont val="Calibri"/>
        <family val="3"/>
        <charset val="134"/>
      </rPr>
      <t xml:space="preserve"> 1-к светостойкий, отверждаемый влагой воздуха состав, хорошо впитывающийся в различные пористые поверхности и материалы. для защитной пропитки бетонных и цементных полов, а также в качестве финишного покрытия бетонных и цементных полов в административных, производственных, складских помещениях, морозильных камерах, складах, гаражах, фермах и т.п. НЕ ЖЕЛТЕЕТ И НЕ РАСТРЕСКИВАЕТСЯ ПРИ ВОЗДЕЙСТВИИ СОЛНЕЧНОГО ИЗЛУЧЕНИЯ.</t>
    </r>
  </si>
  <si>
    <t xml:space="preserve">ведро мет. 20 кг.  </t>
  </si>
  <si>
    <t>На основе высококачественного изоляционного битума, органического растворителя и синтетических полимеров. Имеет однородную массу. Имеет продолжительный срок службы. Предназначена для гидроизоляции и ремонта всех видов кровли; фасадов; подвалов; защиты ж/б , металлических, деревянных конструкций; антикоррозийной и изоляционной защиты. Цвет черный.</t>
  </si>
  <si>
    <t>тел. 8 (3812)29-40-98; +7-913-626-31-88</t>
  </si>
  <si>
    <t>тара 5,10,20,50,200,1000</t>
  </si>
  <si>
    <t>Противоморозная добавка для бетонов и строительных растворов.  Применяется при температуре окружающего воздуха до минус 25 °С.</t>
  </si>
  <si>
    <t xml:space="preserve">ПМП-2C (порошок) </t>
  </si>
  <si>
    <t>ПМП-1 (р-р)</t>
  </si>
  <si>
    <t xml:space="preserve">Противоморозная добавка с пластифицирующим (водоредуцирующим) эффектом для строительных нужд. Применяется для предотвращения замерзания бетонных смесей и обеспечения набора прочности бетонов в условиях отрицательных температур до минус 20 °С </t>
  </si>
  <si>
    <t>мешки 25 кг.</t>
  </si>
  <si>
    <t xml:space="preserve">ПМП-3 (р-р) </t>
  </si>
  <si>
    <t>Применяется в составе бетонных смесей при изготовлении сборных и монолитных, бетонных и железобетонных конструкций и изделий, твердеющих при отрицательных температурах до -25 °С</t>
  </si>
  <si>
    <t xml:space="preserve">тара 200, 1000 </t>
  </si>
  <si>
    <t>Суперпластификатор. Пластифицирующая-водоредуцирующая добавка для бетонов и строительных растворов. Повышает прочность, морозостойкость бетона и раствора в проектном возрасте, снижающих проницаемость бетона и раствора, а также к добавкам, повышающим прочность бетона и раствора в первые сутки твердения в т.ч. и при ТВО.</t>
  </si>
  <si>
    <t>мешки 30 кг.</t>
  </si>
  <si>
    <t>Суперпластификатор "С-3" (порошок)</t>
  </si>
  <si>
    <t>Пластификатор «ПВД-3» (р-р)</t>
  </si>
  <si>
    <t>Суперпластификатор "D-4"</t>
  </si>
  <si>
    <t>Применяется с целью увеличения прочности в проектном возрасте, получения ранней распалубочной прочности бетона (повышенной прочности в первых сутках твердения) при естественном выдерживании в условиях полигона или неотапливаемого цеха, снижения энергозатрат при ТВО, а также снижения себестоимости за счет снижения расхода цемента.</t>
  </si>
  <si>
    <t>тара 5,10,20,30,50,200,1000 л</t>
  </si>
  <si>
    <t>Пластификаторы для бетона</t>
  </si>
  <si>
    <t>Противоморозные добавки для бетона</t>
  </si>
  <si>
    <t>Ускоряющие добавки для бетона</t>
  </si>
  <si>
    <t>Ускоритель твердения бетонных смесей «УТБС»</t>
  </si>
  <si>
    <t>ускоритель твердения с пластифицирующим и воздухововлекающим эффектом для бетонных смесей, применяемых при изготовлении монолитных, сборных бетонных, железобетонных конструкций, малых архитектурных форм, в строительных растворов и ячеистых бетонах (пенобетонах) для промышленного и гражданского строительства. Основное назначение – сокращение продолжительности тепловой обработки бетона, ускорения сроков распалубливания при естественном выдерживании в условиях полигона или неотапливаемого цеха.</t>
  </si>
  <si>
    <t>Комплексные добавки для бетона</t>
  </si>
  <si>
    <t>Полифункциональный модификатор бетона «ПФМ»</t>
  </si>
  <si>
    <t>Применяется в бетонных изделиях и конструкциях на стадии приготовления бетона с целью получения бетонов, высоких марок по морозостойкости, водонепроницаемости, коррозионной стойкости (с повышенной долговечностью), эксплуатируемых в неблагоприятных и агрессивных условиях внешней среды.</t>
  </si>
  <si>
    <t>Специализированные добавки для бетона</t>
  </si>
  <si>
    <t>Пластификатор строительных растворов «ПСР-1»</t>
  </si>
  <si>
    <t>Относится к пластифицирующим и стабилизирующим добавкам с воздухововлекающим эффектом для строительных растворов на цементной основе (включая смешанные вяжущие, одним из которых является цемент), применяемые для каменной кладки и монтажа строительных конструкций при возведении зданий и сооружений, крепления облицовочных изделий и штукатурки.</t>
  </si>
  <si>
    <t>Добавки в бетон и раствор "ХимТехпром"</t>
  </si>
  <si>
    <t xml:space="preserve"> 15.03.15г.</t>
  </si>
  <si>
    <t>Пластифицирующая (водоредуцирующая) добавка для строительных нужд. Соответствует требованиям ГОСТ и европейским нормам по требованиям к бетонам с добавками данного вида. Добавка «ПВД-3» представляет собой поверхностно-активное вещество анионного типа. Позволяет получать высокую связность литых бетонных смесей, в т.ч. при низких расходах цемента. Обладает высоким пластифицирующим (водоредуцирующим) эффектом (до 18 %).</t>
  </si>
  <si>
    <t>Россия, 644011, Россия, г.Омск, ул.Енисейская, д.1а, офис 3; тел. 8 (3812)29-40-98; +7-929-363-89-98</t>
  </si>
  <si>
    <t xml:space="preserve">бочки 200 л. </t>
  </si>
  <si>
    <r>
      <t xml:space="preserve">Мастика универсальная гидроизоляционная "Магир" </t>
    </r>
    <r>
      <rPr>
        <sz val="10"/>
        <rFont val="Calibri"/>
        <family val="2"/>
        <charset val="204"/>
      </rPr>
      <t>машинного нанесения</t>
    </r>
  </si>
  <si>
    <r>
      <t>Мастика универсальная гидроизоляционная "Магир"</t>
    </r>
    <r>
      <rPr>
        <sz val="10"/>
        <rFont val="Calibri"/>
        <family val="2"/>
        <charset val="204"/>
      </rPr>
      <t xml:space="preserve"> ручного нанесения</t>
    </r>
  </si>
  <si>
    <t xml:space="preserve"> бочки 200 л.     </t>
  </si>
  <si>
    <t xml:space="preserve"> бочки 200 л.   </t>
  </si>
  <si>
    <r>
      <t xml:space="preserve">ведро мет. 20 л. </t>
    </r>
    <r>
      <rPr>
        <sz val="8"/>
        <color rgb="FFFF0000"/>
        <rFont val="Calibri"/>
        <family val="2"/>
        <charset val="204"/>
      </rPr>
      <t xml:space="preserve">Цвет: черный  </t>
    </r>
    <r>
      <rPr>
        <sz val="8"/>
        <color rgb="FF000000"/>
        <rFont val="Calibri"/>
        <family val="3"/>
        <charset val="134"/>
      </rPr>
      <t xml:space="preserve"> </t>
    </r>
  </si>
  <si>
    <r>
      <t xml:space="preserve">ведро мет. 20 л. </t>
    </r>
    <r>
      <rPr>
        <sz val="8"/>
        <color rgb="FFFF0000"/>
        <rFont val="Calibri"/>
        <family val="2"/>
        <charset val="204"/>
      </rPr>
      <t xml:space="preserve">Цвет: черный </t>
    </r>
    <r>
      <rPr>
        <sz val="8"/>
        <color rgb="FF000000"/>
        <rFont val="Calibri"/>
        <family val="3"/>
        <charset val="134"/>
      </rPr>
      <t xml:space="preserve">  </t>
    </r>
  </si>
  <si>
    <r>
      <t xml:space="preserve">ведро мет. 20 л.  </t>
    </r>
    <r>
      <rPr>
        <sz val="8"/>
        <color rgb="FFFF0000"/>
        <rFont val="Calibri"/>
        <family val="2"/>
        <charset val="204"/>
      </rPr>
      <t xml:space="preserve">Цвет: черный </t>
    </r>
    <r>
      <rPr>
        <sz val="8"/>
        <color rgb="FF000000"/>
        <rFont val="Calibri"/>
        <family val="3"/>
        <charset val="134"/>
      </rPr>
      <t xml:space="preserve">  </t>
    </r>
  </si>
  <si>
    <t>0,3 кг/м.пог.</t>
  </si>
  <si>
    <r>
      <t xml:space="preserve">Внешняя СИСТЕМА МОДИФИКАТОРОВ и КАТАЛИЗАТОРОВ для ускорения времени полимеризации связующих материалов AveniR. </t>
    </r>
    <r>
      <rPr>
        <b/>
        <sz val="9"/>
        <color rgb="FF000000"/>
        <rFont val="Calibri"/>
        <family val="2"/>
        <charset val="204"/>
      </rPr>
      <t>Расход: 5г. катализатора на 5 кг. клея</t>
    </r>
  </si>
  <si>
    <t xml:space="preserve">0,1% от массы загружаемого связующего </t>
  </si>
  <si>
    <r>
      <t xml:space="preserve">1-к полиуретановый клей для производства </t>
    </r>
    <r>
      <rPr>
        <b/>
        <sz val="9"/>
        <color rgb="FF000000"/>
        <rFont val="Calibri"/>
        <family val="2"/>
        <charset val="204"/>
      </rPr>
      <t>СЭНДВИЧ-ПАНЕЛЕЙ</t>
    </r>
    <r>
      <rPr>
        <sz val="9"/>
        <color rgb="FF000000"/>
        <rFont val="Calibri"/>
        <family val="3"/>
        <charset val="134"/>
      </rPr>
      <t xml:space="preserve"> ПВХ-ППС. Для склейки пенополистирола (ППС), пенополиуретана с различными материалами облицовок – ПВХ, металлом, АБСпластиком и т.д. для периодических линий склейки сэндвич-панелей с различным типом нанесения: вручную (с помошью ракли, шпателя или валика), пневмо- или безвоздушным распылением, механизированным способом (струйным – через распределительную трубку с отверстиями). </t>
    </r>
  </si>
  <si>
    <r>
      <t>1-к полиуретановый клей предназначены для производства</t>
    </r>
    <r>
      <rPr>
        <b/>
        <sz val="9"/>
        <color rgb="FF000000"/>
        <rFont val="Calibri"/>
        <family val="2"/>
        <charset val="204"/>
      </rPr>
      <t xml:space="preserve"> СЭНДВИЧ-ПАНЕЛЕЙ</t>
    </r>
    <r>
      <rPr>
        <sz val="9"/>
        <color rgb="FF000000"/>
        <rFont val="Calibri"/>
        <family val="3"/>
        <charset val="134"/>
      </rPr>
      <t xml:space="preserve"> на основе теплоизоляционных материалов и различных облицовок (типа металлминеральная вата) и </t>
    </r>
    <r>
      <rPr>
        <b/>
        <u/>
        <sz val="9"/>
        <color rgb="FF000000"/>
        <rFont val="Calibri"/>
        <family val="2"/>
        <charset val="204"/>
      </rPr>
      <t xml:space="preserve">SIP-панелей </t>
    </r>
    <r>
      <rPr>
        <sz val="9"/>
        <color rgb="FF000000"/>
        <rFont val="Calibri"/>
        <family val="3"/>
        <charset val="134"/>
      </rPr>
      <t>периодическим способом. Не содержат растворителей и летучих веществ, наполнителей и пластификаторов.</t>
    </r>
  </si>
  <si>
    <t>Лента самоклеящаяся медная ВМП (Гудлайн)</t>
  </si>
  <si>
    <r>
      <t xml:space="preserve">1-к полиуретановый КЛЕЙ </t>
    </r>
    <r>
      <rPr>
        <u/>
        <sz val="9"/>
        <color rgb="FF000000"/>
        <rFont val="Calibri"/>
        <family val="2"/>
        <charset val="204"/>
      </rPr>
      <t xml:space="preserve">для производства ПЛИТКИ </t>
    </r>
    <r>
      <rPr>
        <sz val="9"/>
        <color rgb="FF000000"/>
        <rFont val="Calibri"/>
        <family val="3"/>
        <charset val="134"/>
      </rPr>
      <t xml:space="preserve">из резиновой крошки методом </t>
    </r>
    <r>
      <rPr>
        <sz val="9"/>
        <color rgb="FFFF0000"/>
        <rFont val="Calibri"/>
        <family val="2"/>
        <charset val="204"/>
      </rPr>
      <t>ГОРЯЧЕГО ФОРМОВАНИЯ</t>
    </r>
    <r>
      <rPr>
        <sz val="9"/>
        <color rgb="FF000000"/>
        <rFont val="Calibri"/>
        <family val="3"/>
        <charset val="134"/>
      </rPr>
      <t>.</t>
    </r>
  </si>
  <si>
    <t>1-к полиуретановый КЛЕЙ для укладки травмобезопасных бесшовных ПОКРЫТИЙ на основе резиновой крошки, а также ДЛЯ ХОЛОДНОГО ФОРМОВАНИЯ ПЛИТКИ из резиновой крошки. (рекомендовано для использования в холодный сезон)</t>
  </si>
  <si>
    <t>2-к прозрачное эпоксидное связующее для устройства высоконаполненных покрытий пола на основе окрашенного кварцевого песка. Рекоменд. соотношение «связующее / наполнитель». 1 кг/8-9 кг (расход на 1 м2)</t>
  </si>
  <si>
    <t>AveniR MURSA</t>
  </si>
  <si>
    <t>ПЕНОПОЛИУРЕТАНОВАЯ СИСТЕМА ДЛЯ ПРОИЗВОДСТВА ИЗОЛИРОВАННЫХ ТРУБ ПО МЕТОДУ «ТРУБА В ТРУБЕ». Продукт представляет собой двухкомпонентную систему для производства изолированных труб по методу “труба в трубе” в заводских условиях. Для производства  скорлуп ППУ.</t>
  </si>
  <si>
    <t>кг, фасовка 5,10,20,200 литров</t>
  </si>
  <si>
    <t>Наливной ПОЛИУРЕТАНОВЫЙ ПОЛ. Продукт представляет собой двухкомпонентную полиуретановую композицию для устройства монолитных покрытий пола. Расход указан для толщины 2 мм.</t>
  </si>
  <si>
    <t>Наливной ЭПОКСИДНЫЙ ПОЛ. Продукт представляет собой двухкомпонентную эпоксидную композицию для устройства монолитных покрытий пола. Расход указан для толщины 2 мм.</t>
  </si>
  <si>
    <t>ПРАЙС-ЛИСТна материалы "АВЕНИР"</t>
  </si>
  <si>
    <t>Полиуретановая эмаль для защитного окрашивания бетонных полов и стен. Колеровка – RAL K7 + Карта цветов Хантсман-НМГ. Расход указан при нанесении в 2 слоя</t>
  </si>
  <si>
    <r>
      <t xml:space="preserve">1-к влагоотверждаемый полиуретановый  материал, используемый в качестве грунтовки и в качестве </t>
    </r>
    <r>
      <rPr>
        <b/>
        <sz val="9"/>
        <color rgb="FF000000"/>
        <rFont val="Calibri"/>
        <family val="2"/>
        <charset val="204"/>
      </rPr>
      <t>глянцевого лака</t>
    </r>
    <r>
      <rPr>
        <sz val="9"/>
        <color rgb="FF000000"/>
        <rFont val="Calibri"/>
        <family val="3"/>
        <charset val="134"/>
      </rPr>
      <t xml:space="preserve">. Используется на различных субстратах — бетонных и цементных основаниях, дереве, металлу. Может окрашиваться в различные цвета с использованием пигментной пастой AveniR. </t>
    </r>
    <r>
      <rPr>
        <b/>
        <sz val="9"/>
        <color rgb="FF000000"/>
        <rFont val="Calibri"/>
        <family val="2"/>
        <charset val="204"/>
      </rPr>
      <t>лак наносится в 4 слоя. (1 слой - 0,2 кг/м2)</t>
    </r>
  </si>
  <si>
    <r>
      <t xml:space="preserve">1-к влагоотверждаемый полиуретановый </t>
    </r>
    <r>
      <rPr>
        <b/>
        <sz val="9"/>
        <color rgb="FF000000"/>
        <rFont val="Calibri"/>
        <family val="2"/>
        <charset val="204"/>
      </rPr>
      <t>матовый лак</t>
    </r>
    <r>
      <rPr>
        <sz val="9"/>
        <color rgb="FF000000"/>
        <rFont val="Calibri"/>
        <family val="3"/>
        <charset val="134"/>
      </rPr>
      <t xml:space="preserve">.  Используется на различных субстратах — бетонных и цементных основаниях, дереве, металлу. Может окрашиваться в различные цвета с использованием пигментной пастой AveniR. </t>
    </r>
  </si>
  <si>
    <t>серый</t>
  </si>
  <si>
    <t>цветной</t>
  </si>
  <si>
    <t>Цены действительны с 01.03.2015г.</t>
  </si>
  <si>
    <t>Ризофлекс-62 (ООО "СМТ")</t>
  </si>
  <si>
    <t>Колеровка - Карта цветов Хантсман-НМГ</t>
  </si>
  <si>
    <r>
      <t xml:space="preserve">ГУДЛАЙН PU-15**           </t>
    </r>
    <r>
      <rPr>
        <sz val="9"/>
        <color rgb="FF000000"/>
        <rFont val="Calibri"/>
        <family val="2"/>
        <charset val="204"/>
      </rPr>
      <t>Цвет: светло-серый; серый (матовая), по RAL</t>
    </r>
  </si>
  <si>
    <r>
      <t>Полиуретановая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 xml:space="preserve">эмаль. </t>
    </r>
    <r>
      <rPr>
        <u/>
        <sz val="8"/>
        <color rgb="FF000000"/>
        <rFont val="Calibri"/>
        <family val="2"/>
        <charset val="204"/>
      </rPr>
      <t xml:space="preserve">(Расход указан за 2 слоя. Треб.грунтование ГУДЛАЙН PU-01 в 1 слой) </t>
    </r>
  </si>
  <si>
    <t>Комплект - 2,7 кг.:                                       основа - ведро пластик. 2,25 кг. (2,5л)                                        отвердитель - банка пласт. 0,45 кг. (0,5л)</t>
  </si>
  <si>
    <t>Краткая характеристика материала</t>
  </si>
  <si>
    <t>Ед.
изм.</t>
  </si>
  <si>
    <t>Валюта</t>
  </si>
  <si>
    <t>I. Грунтовки, лаки, пропитки</t>
  </si>
  <si>
    <t>Ризопокс-3381
EpoCem</t>
  </si>
  <si>
    <t>Ризопокс-1100</t>
  </si>
  <si>
    <t>Ризопокс-1301W</t>
  </si>
  <si>
    <t>Ризопокс-3500</t>
  </si>
  <si>
    <t>II. Подготовка и ремонт основания</t>
  </si>
  <si>
    <t>Ризопокс-3110</t>
  </si>
  <si>
    <t>Ризопур-3120</t>
  </si>
  <si>
    <t xml:space="preserve">Полиуретановая 1-комп.грунтовка  с растворителем для бетонных и цементных поверхностей. Отличное проникновение в бетонные и цементные поверхности. </t>
  </si>
  <si>
    <t xml:space="preserve">Стоимость </t>
  </si>
  <si>
    <t>Тара</t>
  </si>
  <si>
    <t>Цена в у.е.</t>
  </si>
  <si>
    <t>Эпоксидная грунтовка на водной основе. 2-х комп. Применяется в системе влагоизолирующего и выравнивающего покрытия, позволяет производить укладку традицион-ных полимерных материалов на свежие и влажные бетонные, цементно-песчанные основания. Сокращение сроков начала работ с 28 до 5 суток</t>
  </si>
  <si>
    <r>
      <t xml:space="preserve">Эпоксидная  2-х комп. грунтовка-пропитка с растворителем для бетонных и цементных поверхностей. Отличное проникновение на большую глубину. Быстрое высыхание. </t>
    </r>
    <r>
      <rPr>
        <i/>
        <sz val="8"/>
        <color indexed="8"/>
        <rFont val="Arial"/>
      </rPr>
      <t>Отверждение при низких температурах от +5 С.</t>
    </r>
  </si>
  <si>
    <r>
      <t xml:space="preserve">Эпоксидная  2-х комп. грунтовка с растворителем для </t>
    </r>
    <r>
      <rPr>
        <i/>
        <sz val="8"/>
        <color indexed="8"/>
        <rFont val="Arial"/>
      </rPr>
      <t xml:space="preserve">не впитывающих </t>
    </r>
    <r>
      <rPr>
        <sz val="8"/>
        <color indexed="8"/>
        <rFont val="Arial"/>
      </rPr>
      <t>поверхностей: металл, стекло, пластики, керамика и т.д. Длительное время жизни.</t>
    </r>
  </si>
  <si>
    <t>Токопроводящая эпоксидная  2-х комп. грунтовка. Применяется в системе антистатических покрытий пола. Высокая токопроводность.</t>
  </si>
  <si>
    <t>Воднодисперсионная  2-х комп. эпоксидная грунтовка-пропитка для: бетона, дерева, асфальта, штукатурки, гипсокартона. Паропроницаема, можно наносить на свежий бетон. Без запаха.</t>
  </si>
  <si>
    <t>Полиуретановый матовый  2-х комп. воднодисперсионный лак. Применяется в качестве финишного слоя для эпоксидных и полиуретановых материалов. Износостоек. Устойчив к воздействию УФ.</t>
  </si>
  <si>
    <t>Эпоксидная низковязкая  2-х комп. грунтовка без растворителя. Применяется для грунтования и ремонта различных типов основания бетон, цементная стяжка, ЭП и ПУ покрытия. Не имеет усадки. Без запаха.</t>
  </si>
  <si>
    <t>Эпоксидный  2-х комп.тиксотропный быстротвердеющий состав. Шпатлевка и ремонт различных дефектов основания. Применяется для нанесения на горизонтальные и вертикальные поверхности. Не имеет садки. Короткое время полимеризации.</t>
  </si>
  <si>
    <t>Полиуретановый  2-х комп.тиксотропный ремонтный состав. Шпатлевка и ремонт динамических трещин, различных дефектов основания в системах ПУ и ЭП покрытий. Применяется для нанесения на  оризонтальные и вертикальные поверхности. Не имеет усадки.</t>
  </si>
  <si>
    <t>Цена в руб./кг</t>
  </si>
  <si>
    <t>Лаки</t>
  </si>
  <si>
    <r>
      <t xml:space="preserve">Полиуретановый матовый  2-х комп. воднодисперсионный </t>
    </r>
    <r>
      <rPr>
        <b/>
        <u/>
        <sz val="8"/>
        <color indexed="8"/>
        <rFont val="Arial"/>
        <family val="2"/>
        <charset val="204"/>
      </rPr>
      <t>лак</t>
    </r>
    <r>
      <rPr>
        <sz val="8"/>
        <color indexed="8"/>
        <rFont val="Arial"/>
        <family val="2"/>
        <charset val="204"/>
      </rPr>
      <t>. Применяется в качестве финишного слоя для эпоксидных и полиуретановых материалов. Износостоек. Устойчив к воздействию УФ.</t>
    </r>
  </si>
  <si>
    <t xml:space="preserve"> USD по курсу ЦБ</t>
  </si>
  <si>
    <t xml:space="preserve">Эпоксидно-цементное 3-х комп. саморазравнивающееся покрытие пола толщ. 2-3 мм. Влагоизолирующее и выравнивающее покрытие, позволяет производить укладку традиционных полимерных атериалов на свежие и влажные бетонные, цементно-песчанные основания. Сокращение сроков начала работ с 28 до 5 суток.
</t>
  </si>
  <si>
    <t>пластик, мешок</t>
  </si>
  <si>
    <t xml:space="preserve">III. Покрытия пола
</t>
  </si>
  <si>
    <t>пластик, металл</t>
  </si>
  <si>
    <t xml:space="preserve">Ризопокс-1605 tix
</t>
  </si>
  <si>
    <t xml:space="preserve">Тиксотропный 2-х комп.состав  для пропитки высоко наполненных покрытий  на основе кварцевого песка. Ремонт основания. Пластичный материал. Удобство и легкость нанесения.
</t>
  </si>
  <si>
    <t>Воднодисперсионный эпоксидный базовый саморазравнивающийся состав. Применяется для выравнивания, ремонта и изготовления покрытий с кварцевым песком. Паропроницаем. КОД: 0001-серый, 0003зеленый, 0004-св.коричневый (песочный), 0005синий</t>
  </si>
  <si>
    <t>Саморазвивающееся водно-дисперсионное 2-х комп.эпоксидное покрытие, толщиной 1,5-2 мм. Образует гладкую матовую поверхность. Паропроницаем, может наноситься на основания с повышенной влажностью. Цвет по каталогу RAL.</t>
  </si>
  <si>
    <t>Саморазравнивающееся 2-х комп.эпоксидное покрытие пола  толщиной 1.5-2,0 мм. с гладкой глянцевой поверхностью и особыми требованиями по ровности. Цвет по каталогу RAL.</t>
  </si>
  <si>
    <t>Саморазравнивающееся полиуретановое покрытие пола  толщиной 1.5-2,0 мм. с гладкой глянцевой поверхностью. Стоек к перепадам температур, раскрытию трещин основания. Высокая износостойкость. Цвет по каталогу RAL.</t>
  </si>
  <si>
    <t>Саморазравнивающийся эпоксидный состав. Применяется для выравнивания, ремонта и изготовления покрытий с кварцевым песком общей толщиной 2.0-5.0 мм. Быстрое отверждение. Применение при низких температурах от +5 С. КОД: 0001-серый, 0003-зеленый, 0004-св.коричневый (песочный), 0005 -синий</t>
  </si>
  <si>
    <t xml:space="preserve">IV. Краски
</t>
  </si>
  <si>
    <t>Ризопокс-5601W</t>
  </si>
  <si>
    <t>Эпоксидная краска с растворителем для бетонных и цементных поверхностей. Пожарнотехнические характеристики позволяют применять покрытия в зданиях всех степеней огнестойкости (Г1). Категория Ф5, класс А, Б, В. Устойчивость к износу. Цвет по каталогу RAL.</t>
  </si>
  <si>
    <t>металл 46100-RAL</t>
  </si>
  <si>
    <t xml:space="preserve">металл 46110-RAL </t>
  </si>
  <si>
    <t xml:space="preserve">пластик 56010-RAL </t>
  </si>
  <si>
    <t xml:space="preserve">металл -RAL </t>
  </si>
  <si>
    <r>
      <t>Воднодисперсионная эпоксидная краска. Применяется по бетону (в том числе по свежему), цементным основаниям, дереву, асфальту, штукатурке, гипсокартону.  Паропроницаема. Эксплуатация внутри помещений и на улице.</t>
    </r>
    <r>
      <rPr>
        <b/>
        <u/>
        <sz val="8"/>
        <color indexed="8"/>
        <rFont val="Arial"/>
        <family val="2"/>
        <charset val="204"/>
      </rPr>
      <t>Полуматовая</t>
    </r>
    <r>
      <rPr>
        <sz val="8"/>
        <color indexed="8"/>
        <rFont val="Arial"/>
        <family val="2"/>
        <charset val="204"/>
      </rPr>
      <t xml:space="preserve"> поверхность. Пожарно-технические характеристики позволяют применять покрытия характеристики позволяют применять покрытия в зданиях всех степеней огнестой-кости (Г1).  Категория Ф5, класс А, Б, В. Устойчивость к царапинам, высокая твердость. Цвет по каталогу RAL.</t>
    </r>
  </si>
  <si>
    <t xml:space="preserve">Эпоксидное низковязкое связую-щее, инъекционный состав. Бесцветный прозрачный состав. Высокая твердость и устойчивость к царапинам. Стойкость к УФ.  Применяется в декоративных покрытиях. </t>
  </si>
  <si>
    <t>Самовыравнивающаяся смесь для бетонных полов внутри помещения под ламинат, паркет, линолеум, кафельную плитку и полимерный пол.</t>
  </si>
  <si>
    <t>Самовыравнивающаяся высокопрочная быстросохнущая смесь для выравнивания бетонных поверхностей внутри и снаружи помещений. При слое в 1мм</t>
  </si>
  <si>
    <t>Готовая к использованию грунтовка для улучшения адгезии различных оснований с ровнителями пола марки ROXOL</t>
  </si>
  <si>
    <r>
      <t>Полиуретановый компаунд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для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устройства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монолитных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(наливных)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b/>
        <u/>
        <sz val="9"/>
        <color rgb="FF000000"/>
        <rFont val="Calibri"/>
        <family val="2"/>
        <charset val="204"/>
      </rPr>
      <t>антистатических</t>
    </r>
    <r>
      <rPr>
        <sz val="9"/>
        <color theme="1"/>
        <rFont val="Calibri"/>
        <family val="3"/>
        <charset val="134"/>
        <scheme val="minor"/>
      </rPr>
      <t xml:space="preserve"> </t>
    </r>
    <r>
      <rPr>
        <sz val="9"/>
        <color rgb="FF000000"/>
        <rFont val="Calibri"/>
        <family val="3"/>
        <charset val="134"/>
      </rPr>
      <t>покрытий пола. Колеровка – Карта цветов Хантсман-НМГ.</t>
    </r>
  </si>
  <si>
    <r>
      <rPr>
        <b/>
        <sz val="9"/>
        <color rgb="FFFF0000"/>
        <rFont val="Calibri"/>
        <family val="3"/>
        <charset val="134"/>
      </rPr>
      <t>Прейскурант</t>
    </r>
    <r>
      <rPr>
        <sz val="9"/>
        <color rgb="FFFF0000"/>
        <rFont val="Calibri"/>
        <family val="3"/>
        <charset val="134"/>
        <scheme val="minor"/>
      </rPr>
      <t xml:space="preserve"> </t>
    </r>
    <r>
      <rPr>
        <b/>
        <sz val="9"/>
        <color rgb="FFFF0000"/>
        <rFont val="Calibri"/>
        <family val="3"/>
        <charset val="134"/>
      </rPr>
      <t>цен</t>
    </r>
    <r>
      <rPr>
        <sz val="9"/>
        <color rgb="FFFF0000"/>
        <rFont val="Calibri"/>
        <family val="3"/>
        <charset val="134"/>
        <scheme val="minor"/>
      </rPr>
      <t xml:space="preserve"> </t>
    </r>
    <r>
      <rPr>
        <b/>
        <sz val="9"/>
        <color rgb="FFFF0000"/>
        <rFont val="Calibri"/>
        <family val="3"/>
        <charset val="134"/>
      </rPr>
      <t>на</t>
    </r>
    <r>
      <rPr>
        <sz val="9"/>
        <color rgb="FFFF0000"/>
        <rFont val="Calibri"/>
        <family val="3"/>
        <charset val="134"/>
        <scheme val="minor"/>
      </rPr>
      <t xml:space="preserve"> </t>
    </r>
    <r>
      <rPr>
        <b/>
        <sz val="9"/>
        <color rgb="FFFF0000"/>
        <rFont val="Calibri"/>
        <family val="3"/>
        <charset val="134"/>
      </rPr>
      <t>материалы</t>
    </r>
    <r>
      <rPr>
        <sz val="9"/>
        <color rgb="FFFF0000"/>
        <rFont val="Calibri"/>
        <family val="3"/>
        <charset val="134"/>
        <scheme val="minor"/>
      </rPr>
      <t xml:space="preserve"> </t>
    </r>
    <r>
      <rPr>
        <b/>
        <sz val="9"/>
        <color rgb="FFFF0000"/>
        <rFont val="Calibri"/>
        <family val="3"/>
        <charset val="134"/>
      </rPr>
      <t>ООО</t>
    </r>
    <r>
      <rPr>
        <sz val="9"/>
        <color rgb="FFFF0000"/>
        <rFont val="Calibri"/>
        <family val="3"/>
        <charset val="134"/>
        <scheme val="minor"/>
      </rPr>
      <t xml:space="preserve"> </t>
    </r>
    <r>
      <rPr>
        <b/>
        <sz val="9"/>
        <color rgb="FFFF0000"/>
        <rFont val="Calibri"/>
        <family val="3"/>
        <charset val="134"/>
      </rPr>
      <t>«Полимер +»</t>
    </r>
  </si>
  <si>
    <t>1 у.е. = 1 Евро</t>
  </si>
  <si>
    <r>
      <t xml:space="preserve">1-к Полиуретановый КЛЕЙ </t>
    </r>
    <r>
      <rPr>
        <b/>
        <sz val="9"/>
        <color rgb="FF000000"/>
        <rFont val="Calibri"/>
        <family val="2"/>
        <charset val="204"/>
      </rPr>
      <t>для склеивания изделий из ДЕРЕВА</t>
    </r>
    <r>
      <rPr>
        <sz val="9"/>
        <color rgb="FF000000"/>
        <rFont val="Calibri"/>
        <family val="3"/>
        <charset val="134"/>
      </rPr>
      <t xml:space="preserve"> . Основное применение находит в деревообработке для склеивания обрезков (брусков) в щиты, для дальнейшего пиления на готовые изделия (подоконники, двери и т.д.), изготовление многослойных изделий (фанера и др.) и ДСП, уплотнения между бревен. Прекрасно клеит любые изделия из дерева встык. Для изготовления деревянных лыж.</t>
    </r>
  </si>
  <si>
    <r>
      <t xml:space="preserve">Универсальная, с повышенным коэффициентом растяжения. Для сложных подвижных оснований и низких температур эксплуатации. </t>
    </r>
    <r>
      <rPr>
        <u/>
        <sz val="9"/>
        <color rgb="FFFF0000"/>
        <rFont val="Calibri"/>
        <family val="2"/>
        <charset val="204"/>
        <scheme val="minor"/>
      </rPr>
      <t>Машинного нанесения.</t>
    </r>
    <r>
      <rPr>
        <sz val="9"/>
        <rFont val="Calibri"/>
        <family val="2"/>
        <charset val="204"/>
        <scheme val="minor"/>
      </rPr>
      <t xml:space="preserve"> Может применяться при t до -10 град. Расход из расчета толщины 1мм.</t>
    </r>
  </si>
  <si>
    <t>30 мин</t>
  </si>
  <si>
    <r>
      <t xml:space="preserve">ГУДЛАЙН PU-31           </t>
    </r>
    <r>
      <rPr>
        <sz val="9"/>
        <color rgb="FF000000"/>
        <rFont val="Calibri"/>
        <family val="2"/>
        <charset val="204"/>
      </rPr>
      <t>бесцветный,</t>
    </r>
    <r>
      <rPr>
        <b/>
        <sz val="11"/>
        <color rgb="FF000000"/>
        <rFont val="Calibri"/>
        <family val="3"/>
        <charset val="134"/>
      </rPr>
      <t xml:space="preserve"> </t>
    </r>
    <r>
      <rPr>
        <sz val="9"/>
        <color rgb="FF000000"/>
        <rFont val="Calibri"/>
        <family val="2"/>
        <charset val="204"/>
      </rPr>
      <t>матовый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</si>
</sst>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_ "/>
    <numFmt numFmtId="165" formatCode="0.0"/>
    <numFmt numFmtId="166" formatCode="0.0_ "/>
    <numFmt numFmtId="167" formatCode="0.00_ "/>
  </numFmts>
  <fonts count="120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134"/>
      <scheme val="minor"/>
    </font>
    <font>
      <b/>
      <sz val="8"/>
      <color theme="1"/>
      <name val="Calibri"/>
      <family val="2"/>
      <charset val="134"/>
      <scheme val="minor"/>
    </font>
    <font>
      <sz val="9"/>
      <color theme="1"/>
      <name val="Calibri"/>
      <family val="2"/>
      <charset val="134"/>
      <scheme val="minor"/>
    </font>
    <font>
      <sz val="9"/>
      <color rgb="FFFF0000"/>
      <name val="Calibri"/>
      <family val="3"/>
      <charset val="134"/>
    </font>
    <font>
      <b/>
      <sz val="9"/>
      <color rgb="FFFF0000"/>
      <name val="Calibri"/>
      <family val="3"/>
      <charset val="134"/>
    </font>
    <font>
      <sz val="9"/>
      <color rgb="FFFF0000"/>
      <name val="Calibri"/>
      <family val="3"/>
      <charset val="134"/>
      <scheme val="minor"/>
    </font>
    <font>
      <sz val="9"/>
      <color theme="1"/>
      <name val="Calibri"/>
      <family val="3"/>
      <charset val="134"/>
      <scheme val="minor"/>
    </font>
    <font>
      <b/>
      <sz val="8"/>
      <color rgb="FF000000"/>
      <name val="Calibri"/>
      <family val="2"/>
      <charset val="204"/>
    </font>
    <font>
      <sz val="8"/>
      <color rgb="FF000000"/>
      <name val="Calibri"/>
      <family val="2"/>
      <charset val="204"/>
    </font>
    <font>
      <sz val="6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color theme="0"/>
      <name val="Calibri"/>
      <family val="2"/>
      <charset val="204"/>
    </font>
    <font>
      <sz val="10"/>
      <color rgb="FF000000"/>
      <name val="Calibri"/>
      <family val="3"/>
      <charset val="134"/>
    </font>
    <font>
      <b/>
      <sz val="8"/>
      <color rgb="FF000000"/>
      <name val="Calibri"/>
      <family val="3"/>
      <charset val="134"/>
    </font>
    <font>
      <sz val="6"/>
      <color rgb="FF000000"/>
      <name val="Calibri"/>
      <family val="3"/>
      <charset val="134"/>
    </font>
    <font>
      <sz val="6"/>
      <color theme="1"/>
      <name val="Calibri"/>
      <family val="2"/>
      <charset val="134"/>
      <scheme val="minor"/>
    </font>
    <font>
      <sz val="8"/>
      <color rgb="FF000000"/>
      <name val="Calibri"/>
      <family val="3"/>
      <charset val="134"/>
    </font>
    <font>
      <sz val="10"/>
      <color theme="1"/>
      <name val="Calibri"/>
      <family val="3"/>
      <charset val="134"/>
      <scheme val="minor"/>
    </font>
    <font>
      <sz val="10"/>
      <color theme="1"/>
      <name val="Calibri"/>
      <family val="2"/>
      <charset val="204"/>
      <scheme val="minor"/>
    </font>
    <font>
      <b/>
      <sz val="10"/>
      <color rgb="FF000000"/>
      <name val="Calibri"/>
      <family val="3"/>
      <charset val="134"/>
    </font>
    <font>
      <sz val="11"/>
      <color theme="1"/>
      <name val="Calibri"/>
      <family val="3"/>
      <charset val="134"/>
      <scheme val="minor"/>
    </font>
    <font>
      <b/>
      <sz val="8"/>
      <color rgb="FFFFFFFF"/>
      <name val="Calibri"/>
      <family val="3"/>
      <charset val="134"/>
    </font>
    <font>
      <sz val="10"/>
      <color rgb="FF0070C0"/>
      <name val="Calibri"/>
      <family val="3"/>
      <charset val="134"/>
    </font>
    <font>
      <b/>
      <sz val="8"/>
      <color rgb="FF0070C0"/>
      <name val="Calibri"/>
      <family val="3"/>
      <charset val="134"/>
    </font>
    <font>
      <sz val="8"/>
      <color rgb="FF0070C0"/>
      <name val="Calibri"/>
      <family val="3"/>
      <charset val="134"/>
      <scheme val="minor"/>
    </font>
    <font>
      <b/>
      <sz val="8"/>
      <color rgb="FF0070C0"/>
      <name val="Calibri"/>
      <family val="2"/>
      <charset val="204"/>
    </font>
    <font>
      <b/>
      <sz val="9.5"/>
      <color theme="1"/>
      <name val="Calibri"/>
      <family val="2"/>
      <charset val="204"/>
      <scheme val="minor"/>
    </font>
    <font>
      <sz val="9.5"/>
      <color theme="1"/>
      <name val="Calibri"/>
      <family val="2"/>
      <charset val="204"/>
      <scheme val="minor"/>
    </font>
    <font>
      <sz val="7"/>
      <color rgb="FF000000"/>
      <name val="Calibri"/>
      <family val="3"/>
      <charset val="134"/>
    </font>
    <font>
      <b/>
      <sz val="8"/>
      <name val="Times New Roman"/>
      <family val="1"/>
      <charset val="204"/>
    </font>
    <font>
      <sz val="7"/>
      <color theme="1"/>
      <name val="Calibri"/>
      <family val="2"/>
      <charset val="204"/>
      <scheme val="minor"/>
    </font>
    <font>
      <sz val="6"/>
      <color rgb="FF000000"/>
      <name val="Arial"/>
      <family val="2"/>
      <charset val="204"/>
    </font>
    <font>
      <b/>
      <sz val="6"/>
      <color rgb="FF00000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8"/>
      <name val="Calibri"/>
      <family val="2"/>
      <charset val="204"/>
    </font>
    <font>
      <sz val="10"/>
      <name val="Calibri"/>
      <family val="2"/>
      <charset val="204"/>
    </font>
    <font>
      <sz val="8"/>
      <name val="Calibri"/>
      <family val="2"/>
      <charset val="204"/>
      <scheme val="minor"/>
    </font>
    <font>
      <sz val="8"/>
      <name val="Calibri"/>
      <family val="2"/>
      <charset val="204"/>
    </font>
    <font>
      <sz val="7"/>
      <name val="Calibri"/>
      <family val="2"/>
      <charset val="204"/>
    </font>
    <font>
      <sz val="9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8"/>
      <color rgb="FF000000"/>
      <name val="Calibri"/>
      <family val="2"/>
      <charset val="204"/>
    </font>
    <font>
      <b/>
      <u/>
      <sz val="8"/>
      <color rgb="FF0070C0"/>
      <name val="Calibri"/>
      <family val="2"/>
      <charset val="204"/>
    </font>
    <font>
      <sz val="9"/>
      <color rgb="FF000000"/>
      <name val="Calibri"/>
      <family val="3"/>
      <charset val="134"/>
    </font>
    <font>
      <sz val="11"/>
      <color rgb="FF000000"/>
      <name val="Calibri"/>
      <family val="3"/>
      <charset val="134"/>
    </font>
    <font>
      <b/>
      <sz val="11"/>
      <color rgb="FF000000"/>
      <name val="Calibri"/>
      <family val="3"/>
      <charset val="134"/>
    </font>
    <font>
      <b/>
      <sz val="11"/>
      <name val="Calibri"/>
      <family val="2"/>
      <charset val="204"/>
    </font>
    <font>
      <b/>
      <sz val="10"/>
      <name val="Calibri"/>
      <family val="2"/>
      <charset val="204"/>
    </font>
    <font>
      <sz val="10"/>
      <name val="Calibri"/>
      <family val="2"/>
      <charset val="204"/>
      <scheme val="minor"/>
    </font>
    <font>
      <sz val="10"/>
      <name val="Calibri"/>
      <family val="3"/>
      <charset val="134"/>
    </font>
    <font>
      <b/>
      <sz val="10"/>
      <name val="Calibri"/>
      <family val="3"/>
      <charset val="134"/>
    </font>
    <font>
      <sz val="10"/>
      <name val="Calibri"/>
      <family val="3"/>
      <charset val="134"/>
      <scheme val="minor"/>
    </font>
    <font>
      <sz val="11"/>
      <name val="Calibri"/>
      <family val="3"/>
      <charset val="134"/>
    </font>
    <font>
      <b/>
      <sz val="11"/>
      <name val="Calibri"/>
      <family val="3"/>
      <charset val="134"/>
    </font>
    <font>
      <sz val="11"/>
      <name val="Calibri"/>
      <family val="3"/>
      <charset val="134"/>
      <scheme val="minor"/>
    </font>
    <font>
      <b/>
      <sz val="11"/>
      <name val="Calibri"/>
      <family val="2"/>
      <charset val="204"/>
      <scheme val="minor"/>
    </font>
    <font>
      <b/>
      <sz val="9"/>
      <color rgb="FF000000"/>
      <name val="Calibri"/>
      <family val="3"/>
      <charset val="134"/>
    </font>
    <font>
      <b/>
      <sz val="9"/>
      <color theme="1"/>
      <name val="Calibri"/>
      <family val="3"/>
      <charset val="134"/>
      <scheme val="minor"/>
    </font>
    <font>
      <b/>
      <sz val="8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rgb="FF000000"/>
      <name val="Calibri"/>
      <family val="2"/>
      <charset val="204"/>
    </font>
    <font>
      <b/>
      <u/>
      <sz val="11"/>
      <name val="Calibri"/>
      <family val="3"/>
      <charset val="134"/>
    </font>
    <font>
      <b/>
      <sz val="9"/>
      <color rgb="FF000000"/>
      <name val="Calibri"/>
      <family val="2"/>
      <charset val="204"/>
    </font>
    <font>
      <b/>
      <sz val="9"/>
      <name val="Calibri"/>
      <family val="3"/>
      <charset val="134"/>
    </font>
    <font>
      <sz val="9"/>
      <name val="Calibri"/>
      <family val="3"/>
      <charset val="134"/>
    </font>
    <font>
      <sz val="9"/>
      <name val="Arial"/>
      <family val="2"/>
      <charset val="204"/>
    </font>
    <font>
      <sz val="9"/>
      <name val="Calibri"/>
      <family val="2"/>
      <charset val="204"/>
    </font>
    <font>
      <sz val="9"/>
      <name val="Calibri"/>
      <family val="3"/>
      <charset val="134"/>
      <scheme val="minor"/>
    </font>
    <font>
      <sz val="12"/>
      <color rgb="FF000000"/>
      <name val="Tahoma"/>
      <family val="2"/>
      <charset val="204"/>
    </font>
    <font>
      <sz val="11"/>
      <color rgb="FF000000"/>
      <name val="Calibri"/>
      <family val="2"/>
      <charset val="204"/>
    </font>
    <font>
      <sz val="9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2"/>
      <name val="Calibri"/>
      <family val="2"/>
      <charset val="204"/>
      <scheme val="minor"/>
    </font>
    <font>
      <b/>
      <sz val="20"/>
      <name val="Calibri"/>
      <family val="2"/>
      <charset val="204"/>
    </font>
    <font>
      <sz val="12"/>
      <color rgb="FFFF0000"/>
      <name val="Calibri"/>
      <family val="3"/>
      <charset val="134"/>
    </font>
    <font>
      <b/>
      <sz val="12"/>
      <color rgb="FFFF0000"/>
      <name val="Calibri"/>
      <family val="3"/>
      <charset val="134"/>
    </font>
    <font>
      <sz val="12"/>
      <color rgb="FFFF0000"/>
      <name val="Calibri"/>
      <family val="3"/>
      <charset val="134"/>
      <scheme val="minor"/>
    </font>
    <font>
      <sz val="409.55"/>
      <color rgb="FF000000"/>
      <name val="Times New Roman"/>
      <family val="1"/>
      <charset val="204"/>
    </font>
    <font>
      <u/>
      <sz val="9"/>
      <name val="Calibri"/>
      <family val="2"/>
      <charset val="204"/>
      <scheme val="minor"/>
    </font>
    <font>
      <sz val="10"/>
      <name val="Arial Cyr"/>
      <charset val="204"/>
    </font>
    <font>
      <u/>
      <sz val="10"/>
      <color theme="10"/>
      <name val="Arial Cyr"/>
      <charset val="204"/>
    </font>
    <font>
      <u/>
      <sz val="9"/>
      <color rgb="FFFF0000"/>
      <name val="Calibri"/>
      <family val="2"/>
      <charset val="204"/>
      <scheme val="minor"/>
    </font>
    <font>
      <u/>
      <sz val="9"/>
      <color rgb="FF000000"/>
      <name val="Calibri"/>
      <family val="2"/>
      <charset val="204"/>
    </font>
    <font>
      <i/>
      <sz val="9"/>
      <color rgb="FF000000"/>
      <name val="Calibri"/>
      <family val="2"/>
      <charset val="204"/>
    </font>
    <font>
      <sz val="6"/>
      <name val="Calibri"/>
      <family val="2"/>
      <charset val="204"/>
    </font>
    <font>
      <sz val="6"/>
      <color rgb="FF000000"/>
      <name val="Calibri"/>
      <family val="2"/>
      <charset val="204"/>
    </font>
    <font>
      <b/>
      <u/>
      <sz val="9"/>
      <color rgb="FF000000"/>
      <name val="Calibri"/>
      <family val="2"/>
      <charset val="204"/>
    </font>
    <font>
      <sz val="11"/>
      <name val="Calibri"/>
      <family val="2"/>
      <charset val="204"/>
    </font>
    <font>
      <b/>
      <sz val="9"/>
      <name val="Calibri"/>
      <family val="2"/>
      <charset val="204"/>
      <scheme val="minor"/>
    </font>
    <font>
      <sz val="8"/>
      <color rgb="FFFF0000"/>
      <name val="Calibri"/>
      <family val="2"/>
      <charset val="204"/>
    </font>
    <font>
      <sz val="7"/>
      <name val="Calibri"/>
      <family val="3"/>
      <charset val="134"/>
    </font>
    <font>
      <sz val="7"/>
      <color rgb="FFFF0000"/>
      <name val="Calibri"/>
      <family val="3"/>
      <charset val="134"/>
    </font>
    <font>
      <b/>
      <sz val="4"/>
      <color rgb="FF000000"/>
      <name val="Calibri"/>
      <family val="2"/>
      <charset val="204"/>
    </font>
    <font>
      <b/>
      <sz val="8"/>
      <name val="Calibri"/>
      <family val="3"/>
      <charset val="134"/>
    </font>
    <font>
      <b/>
      <sz val="12"/>
      <color rgb="FF000000"/>
      <name val="Calibri"/>
      <family val="3"/>
      <charset val="134"/>
    </font>
    <font>
      <b/>
      <sz val="12"/>
      <name val="Calibri"/>
      <family val="2"/>
      <charset val="204"/>
    </font>
    <font>
      <b/>
      <sz val="9"/>
      <color theme="3" tint="0.39997558519241921"/>
      <name val="Calibri"/>
      <family val="2"/>
      <charset val="204"/>
    </font>
    <font>
      <sz val="9"/>
      <color rgb="FFFF0000"/>
      <name val="Calibri"/>
      <family val="2"/>
      <charset val="204"/>
    </font>
    <font>
      <sz val="8"/>
      <name val="Calibri"/>
      <family val="3"/>
      <charset val="134"/>
    </font>
    <font>
      <sz val="8"/>
      <color theme="1"/>
      <name val="Calibri"/>
      <family val="3"/>
      <charset val="134"/>
      <scheme val="minor"/>
    </font>
    <font>
      <u/>
      <sz val="8"/>
      <color theme="10"/>
      <name val="Calibri"/>
      <family val="2"/>
      <charset val="204"/>
      <scheme val="minor"/>
    </font>
    <font>
      <sz val="7"/>
      <color theme="1"/>
      <name val="Calibri"/>
      <family val="2"/>
      <charset val="134"/>
      <scheme val="minor"/>
    </font>
    <font>
      <u/>
      <sz val="6"/>
      <color theme="10"/>
      <name val="Calibri"/>
      <family val="2"/>
      <charset val="204"/>
      <scheme val="minor"/>
    </font>
    <font>
      <b/>
      <sz val="12"/>
      <color indexed="9"/>
      <name val="Arial"/>
    </font>
    <font>
      <b/>
      <sz val="8"/>
      <color indexed="8"/>
      <name val="Arial"/>
    </font>
    <font>
      <sz val="8"/>
      <color indexed="8"/>
      <name val="Arial"/>
    </font>
    <font>
      <i/>
      <sz val="8"/>
      <color indexed="8"/>
      <name val="Arial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u/>
      <sz val="8"/>
      <color indexed="8"/>
      <name val="Arial"/>
      <family val="2"/>
      <charset val="204"/>
    </font>
    <font>
      <b/>
      <sz val="8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8"/>
      <color indexed="9"/>
      <name val="Arial"/>
      <family val="2"/>
      <charset val="204"/>
    </font>
    <font>
      <b/>
      <sz val="12"/>
      <color indexed="9"/>
      <name val="Arial"/>
      <family val="2"/>
      <charset val="204"/>
    </font>
  </fonts>
  <fills count="21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rgb="FF63EF1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C33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F7B2"/>
        <bgColor indexed="64"/>
      </patternFill>
    </fill>
    <fill>
      <patternFill patternType="solid">
        <fgColor indexed="57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57"/>
      </left>
      <right/>
      <top/>
      <bottom/>
      <diagonal/>
    </border>
    <border>
      <left/>
      <right/>
      <top style="thin">
        <color indexed="57"/>
      </top>
      <bottom/>
      <diagonal/>
    </border>
    <border>
      <left style="thin">
        <color indexed="57"/>
      </left>
      <right/>
      <top style="thin">
        <color indexed="57"/>
      </top>
      <bottom/>
      <diagonal/>
    </border>
    <border>
      <left/>
      <right/>
      <top/>
      <bottom style="thin">
        <color indexed="57"/>
      </bottom>
      <diagonal/>
    </border>
    <border>
      <left style="thin">
        <color indexed="57"/>
      </left>
      <right/>
      <top/>
      <bottom style="thin">
        <color indexed="57"/>
      </bottom>
      <diagonal/>
    </border>
    <border>
      <left style="thin">
        <color indexed="57"/>
      </left>
      <right/>
      <top style="thin">
        <color indexed="57"/>
      </top>
      <bottom style="thin">
        <color indexed="57"/>
      </bottom>
      <diagonal/>
    </border>
    <border>
      <left/>
      <right/>
      <top style="thin">
        <color indexed="57"/>
      </top>
      <bottom style="thin">
        <color indexed="57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</borders>
  <cellStyleXfs count="4">
    <xf numFmtId="0" fontId="0" fillId="0" borderId="0"/>
    <xf numFmtId="0" fontId="38" fillId="0" borderId="0" applyNumberFormat="0" applyFill="0" applyBorder="0" applyAlignment="0" applyProtection="0"/>
    <xf numFmtId="0" fontId="85" fillId="0" borderId="0"/>
    <xf numFmtId="0" fontId="86" fillId="0" borderId="0" applyNumberFormat="0" applyFill="0" applyBorder="0" applyAlignment="0" applyProtection="0">
      <alignment vertical="top"/>
      <protection locked="0"/>
    </xf>
  </cellStyleXfs>
  <cellXfs count="890">
    <xf numFmtId="0" fontId="0" fillId="0" borderId="0" xfId="0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4" fillId="0" borderId="0" xfId="0" applyFont="1" applyAlignment="1">
      <alignment horizontal="left" vertical="top"/>
    </xf>
    <xf numFmtId="0" fontId="8" fillId="0" borderId="0" xfId="0" applyFont="1" applyAlignment="1">
      <alignment horizontal="left" vertical="top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top" wrapText="1"/>
    </xf>
    <xf numFmtId="0" fontId="12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/>
    </xf>
    <xf numFmtId="0" fontId="17" fillId="0" borderId="2" xfId="0" applyFont="1" applyFill="1" applyBorder="1" applyAlignment="1">
      <alignment horizontal="left" vertical="top" wrapText="1"/>
    </xf>
    <xf numFmtId="164" fontId="18" fillId="0" borderId="2" xfId="0" applyNumberFormat="1" applyFont="1" applyFill="1" applyBorder="1" applyAlignment="1">
      <alignment horizontal="left" vertical="top"/>
    </xf>
    <xf numFmtId="0" fontId="18" fillId="0" borderId="2" xfId="0" applyFont="1" applyFill="1" applyBorder="1" applyAlignment="1">
      <alignment horizontal="left" vertical="top"/>
    </xf>
    <xf numFmtId="0" fontId="23" fillId="0" borderId="0" xfId="0" applyFont="1" applyAlignment="1">
      <alignment horizontal="left" vertical="top"/>
    </xf>
    <xf numFmtId="164" fontId="9" fillId="0" borderId="2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27" fillId="0" borderId="0" xfId="0" applyFont="1" applyFill="1" applyBorder="1" applyAlignment="1">
      <alignment horizontal="center" vertical="center"/>
    </xf>
    <xf numFmtId="0" fontId="26" fillId="3" borderId="2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/>
    </xf>
    <xf numFmtId="0" fontId="26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horizontal="center" vertical="center" wrapText="1"/>
    </xf>
    <xf numFmtId="164" fontId="21" fillId="0" borderId="2" xfId="0" applyNumberFormat="1" applyFont="1" applyFill="1" applyBorder="1" applyAlignment="1">
      <alignment horizontal="left" vertical="top"/>
    </xf>
    <xf numFmtId="0" fontId="18" fillId="4" borderId="2" xfId="0" applyFont="1" applyFill="1" applyBorder="1" applyAlignment="1">
      <alignment horizontal="left" vertical="top"/>
    </xf>
    <xf numFmtId="0" fontId="18" fillId="0" borderId="2" xfId="0" applyFont="1" applyFill="1" applyBorder="1" applyAlignment="1">
      <alignment horizontal="left" vertical="center"/>
    </xf>
    <xf numFmtId="164" fontId="21" fillId="0" borderId="2" xfId="0" applyNumberFormat="1" applyFont="1" applyFill="1" applyBorder="1" applyAlignment="1">
      <alignment horizontal="left" vertical="center"/>
    </xf>
    <xf numFmtId="0" fontId="18" fillId="5" borderId="2" xfId="0" applyFont="1" applyFill="1" applyBorder="1" applyAlignment="1">
      <alignment horizontal="left" vertical="center"/>
    </xf>
    <xf numFmtId="0" fontId="17" fillId="6" borderId="2" xfId="0" applyFont="1" applyFill="1" applyBorder="1" applyAlignment="1">
      <alignment horizontal="left" vertical="top"/>
    </xf>
    <xf numFmtId="0" fontId="18" fillId="7" borderId="2" xfId="0" applyFont="1" applyFill="1" applyBorder="1" applyAlignment="1">
      <alignment horizontal="left" vertical="center"/>
    </xf>
    <xf numFmtId="0" fontId="17" fillId="8" borderId="2" xfId="0" applyFont="1" applyFill="1" applyBorder="1" applyAlignment="1">
      <alignment horizontal="left" vertical="top"/>
    </xf>
    <xf numFmtId="0" fontId="18" fillId="9" borderId="2" xfId="0" applyFont="1" applyFill="1" applyBorder="1" applyAlignment="1">
      <alignment horizontal="left" vertical="center"/>
    </xf>
    <xf numFmtId="0" fontId="18" fillId="10" borderId="2" xfId="0" applyFont="1" applyFill="1" applyBorder="1" applyAlignment="1">
      <alignment horizontal="left" vertical="top"/>
    </xf>
    <xf numFmtId="0" fontId="18" fillId="11" borderId="2" xfId="0" applyFont="1" applyFill="1" applyBorder="1" applyAlignment="1">
      <alignment horizontal="left" vertical="center"/>
    </xf>
    <xf numFmtId="0" fontId="18" fillId="12" borderId="2" xfId="0" applyFont="1" applyFill="1" applyBorder="1" applyAlignment="1">
      <alignment horizontal="left" vertical="top"/>
    </xf>
    <xf numFmtId="0" fontId="17" fillId="13" borderId="2" xfId="0" applyFont="1" applyFill="1" applyBorder="1" applyAlignment="1">
      <alignment horizontal="left" vertical="center" wrapText="1"/>
    </xf>
    <xf numFmtId="0" fontId="30" fillId="0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top"/>
    </xf>
    <xf numFmtId="0" fontId="18" fillId="14" borderId="2" xfId="0" applyFont="1" applyFill="1" applyBorder="1" applyAlignment="1">
      <alignment horizontal="left" vertical="top"/>
    </xf>
    <xf numFmtId="0" fontId="18" fillId="15" borderId="2" xfId="0" applyFont="1" applyFill="1" applyBorder="1" applyAlignment="1">
      <alignment horizontal="left" vertical="top"/>
    </xf>
    <xf numFmtId="0" fontId="18" fillId="7" borderId="2" xfId="0" applyFont="1" applyFill="1" applyBorder="1" applyAlignment="1">
      <alignment horizontal="left" vertical="top"/>
    </xf>
    <xf numFmtId="0" fontId="31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3" fontId="32" fillId="0" borderId="0" xfId="0" applyNumberFormat="1" applyFont="1" applyAlignment="1">
      <alignment horizontal="center" vertical="center"/>
    </xf>
    <xf numFmtId="164" fontId="18" fillId="0" borderId="0" xfId="0" applyNumberFormat="1" applyFont="1" applyFill="1" applyBorder="1" applyAlignment="1">
      <alignment horizontal="left" vertical="top"/>
    </xf>
    <xf numFmtId="0" fontId="33" fillId="0" borderId="2" xfId="0" applyFont="1" applyFill="1" applyBorder="1" applyAlignment="1">
      <alignment horizontal="center" vertical="top" wrapText="1"/>
    </xf>
    <xf numFmtId="0" fontId="33" fillId="0" borderId="2" xfId="0" applyFont="1" applyFill="1" applyBorder="1" applyAlignment="1">
      <alignment horizontal="left" vertical="top" wrapText="1"/>
    </xf>
    <xf numFmtId="164" fontId="9" fillId="0" borderId="8" xfId="0" applyNumberFormat="1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left" vertical="top" wrapText="1"/>
    </xf>
    <xf numFmtId="0" fontId="33" fillId="0" borderId="4" xfId="0" applyFont="1" applyFill="1" applyBorder="1" applyAlignment="1">
      <alignment horizontal="left" vertical="top" wrapText="1"/>
    </xf>
    <xf numFmtId="0" fontId="13" fillId="0" borderId="2" xfId="0" applyFont="1" applyBorder="1" applyAlignment="1">
      <alignment horizontal="left" vertical="top" wrapText="1"/>
    </xf>
    <xf numFmtId="0" fontId="35" fillId="0" borderId="2" xfId="0" applyFont="1" applyBorder="1" applyAlignment="1">
      <alignment horizontal="left" vertical="top" wrapText="1"/>
    </xf>
    <xf numFmtId="0" fontId="36" fillId="0" borderId="2" xfId="0" applyFont="1" applyBorder="1" applyAlignment="1">
      <alignment wrapText="1"/>
    </xf>
    <xf numFmtId="0" fontId="33" fillId="0" borderId="2" xfId="0" applyFont="1" applyFill="1" applyBorder="1" applyAlignment="1">
      <alignment vertical="top" wrapText="1"/>
    </xf>
    <xf numFmtId="0" fontId="33" fillId="0" borderId="7" xfId="0" applyFont="1" applyFill="1" applyBorder="1" applyAlignment="1">
      <alignment vertical="top" wrapText="1"/>
    </xf>
    <xf numFmtId="0" fontId="38" fillId="0" borderId="0" xfId="1" applyAlignment="1">
      <alignment horizontal="center" vertical="center"/>
    </xf>
    <xf numFmtId="0" fontId="0" fillId="0" borderId="2" xfId="0" applyFill="1" applyBorder="1" applyAlignment="1">
      <alignment horizontal="left" vertical="top" wrapText="1"/>
    </xf>
    <xf numFmtId="0" fontId="13" fillId="0" borderId="2" xfId="0" applyFont="1" applyFill="1" applyBorder="1" applyAlignment="1">
      <alignment horizontal="left" vertical="top" wrapText="1"/>
    </xf>
    <xf numFmtId="0" fontId="0" fillId="0" borderId="0" xfId="0" applyFill="1" applyAlignment="1">
      <alignment horizontal="left" vertical="top"/>
    </xf>
    <xf numFmtId="0" fontId="17" fillId="0" borderId="0" xfId="0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wrapText="1"/>
    </xf>
    <xf numFmtId="0" fontId="43" fillId="16" borderId="5" xfId="0" applyFont="1" applyFill="1" applyBorder="1" applyAlignment="1">
      <alignment horizontal="center" vertical="top" wrapText="1"/>
    </xf>
    <xf numFmtId="2" fontId="45" fillId="16" borderId="0" xfId="0" applyNumberFormat="1" applyFont="1" applyFill="1" applyAlignment="1">
      <alignment horizontal="left" vertical="top"/>
    </xf>
    <xf numFmtId="0" fontId="45" fillId="16" borderId="0" xfId="0" applyFont="1" applyFill="1" applyAlignment="1">
      <alignment horizontal="left" vertical="top"/>
    </xf>
    <xf numFmtId="0" fontId="17" fillId="16" borderId="2" xfId="0" applyFont="1" applyFill="1" applyBorder="1" applyAlignment="1">
      <alignment horizontal="left" vertical="top" wrapText="1"/>
    </xf>
    <xf numFmtId="0" fontId="33" fillId="16" borderId="4" xfId="0" applyFont="1" applyFill="1" applyBorder="1" applyAlignment="1">
      <alignment horizontal="left" vertical="top" wrapText="1"/>
    </xf>
    <xf numFmtId="0" fontId="0" fillId="16" borderId="0" xfId="0" applyFill="1" applyAlignment="1">
      <alignment horizontal="left" vertical="top"/>
    </xf>
    <xf numFmtId="0" fontId="17" fillId="0" borderId="2" xfId="0" applyFont="1" applyFill="1" applyBorder="1" applyAlignment="1">
      <alignment horizontal="center" vertical="top" wrapText="1"/>
    </xf>
    <xf numFmtId="164" fontId="0" fillId="0" borderId="0" xfId="0" applyNumberFormat="1" applyAlignment="1">
      <alignment horizontal="left" vertical="top"/>
    </xf>
    <xf numFmtId="165" fontId="0" fillId="0" borderId="0" xfId="0" applyNumberFormat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33" fillId="0" borderId="5" xfId="0" applyFont="1" applyFill="1" applyBorder="1" applyAlignment="1">
      <alignment horizontal="center" vertical="top" wrapText="1"/>
    </xf>
    <xf numFmtId="0" fontId="19" fillId="0" borderId="5" xfId="0" applyFont="1" applyFill="1" applyBorder="1" applyAlignment="1">
      <alignment horizontal="center" vertical="top" wrapText="1"/>
    </xf>
    <xf numFmtId="0" fontId="21" fillId="0" borderId="5" xfId="0" applyFont="1" applyFill="1" applyBorder="1" applyAlignment="1">
      <alignment horizontal="left" vertical="top" wrapText="1"/>
    </xf>
    <xf numFmtId="0" fontId="21" fillId="0" borderId="2" xfId="0" applyFont="1" applyFill="1" applyBorder="1" applyAlignment="1">
      <alignment horizontal="left" vertical="top" wrapText="1"/>
    </xf>
    <xf numFmtId="0" fontId="49" fillId="0" borderId="2" xfId="0" applyFont="1" applyFill="1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33" fillId="0" borderId="13" xfId="0" applyFont="1" applyFill="1" applyBorder="1" applyAlignment="1">
      <alignment horizontal="left" vertical="top" wrapText="1"/>
    </xf>
    <xf numFmtId="0" fontId="35" fillId="0" borderId="7" xfId="0" applyFont="1" applyBorder="1" applyAlignment="1">
      <alignment horizontal="left" vertical="top" wrapText="1"/>
    </xf>
    <xf numFmtId="0" fontId="33" fillId="0" borderId="14" xfId="0" applyFont="1" applyFill="1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13" fillId="0" borderId="7" xfId="0" applyFont="1" applyBorder="1" applyAlignment="1">
      <alignment horizontal="left" vertical="top" wrapText="1"/>
    </xf>
    <xf numFmtId="0" fontId="61" fillId="0" borderId="2" xfId="0" applyFont="1" applyFill="1" applyBorder="1" applyAlignment="1">
      <alignment horizontal="left" vertical="top" wrapText="1"/>
    </xf>
    <xf numFmtId="0" fontId="62" fillId="0" borderId="0" xfId="0" applyFont="1" applyAlignment="1">
      <alignment horizontal="left" vertical="top"/>
    </xf>
    <xf numFmtId="0" fontId="63" fillId="0" borderId="0" xfId="0" applyFont="1" applyAlignment="1">
      <alignment horizontal="left" vertical="top"/>
    </xf>
    <xf numFmtId="0" fontId="1" fillId="0" borderId="0" xfId="0" applyFont="1" applyAlignment="1">
      <alignment horizontal="left" vertical="top"/>
    </xf>
    <xf numFmtId="0" fontId="24" fillId="0" borderId="2" xfId="0" applyFont="1" applyFill="1" applyBorder="1" applyAlignment="1">
      <alignment horizontal="center" vertical="center" wrapText="1"/>
    </xf>
    <xf numFmtId="0" fontId="42" fillId="0" borderId="7" xfId="0" applyFont="1" applyFill="1" applyBorder="1" applyAlignment="1">
      <alignment horizontal="left" vertical="top" wrapText="1"/>
    </xf>
    <xf numFmtId="0" fontId="42" fillId="0" borderId="2" xfId="0" applyFont="1" applyFill="1" applyBorder="1" applyAlignment="1">
      <alignment horizontal="left" vertical="top" wrapText="1"/>
    </xf>
    <xf numFmtId="0" fontId="33" fillId="0" borderId="22" xfId="0" applyFont="1" applyFill="1" applyBorder="1" applyAlignment="1">
      <alignment horizontal="center" vertical="top" wrapText="1"/>
    </xf>
    <xf numFmtId="0" fontId="33" fillId="0" borderId="22" xfId="0" applyFont="1" applyFill="1" applyBorder="1" applyAlignment="1">
      <alignment horizontal="left" vertical="top" wrapText="1"/>
    </xf>
    <xf numFmtId="0" fontId="34" fillId="2" borderId="5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34" fillId="2" borderId="5" xfId="0" applyFont="1" applyFill="1" applyBorder="1" applyAlignment="1">
      <alignment horizontal="center" vertical="center" wrapText="1"/>
    </xf>
    <xf numFmtId="49" fontId="9" fillId="0" borderId="24" xfId="0" applyNumberFormat="1" applyFont="1" applyFill="1" applyBorder="1" applyAlignment="1">
      <alignment horizontal="center" vertical="center"/>
    </xf>
    <xf numFmtId="49" fontId="39" fillId="0" borderId="24" xfId="0" applyNumberFormat="1" applyFont="1" applyFill="1" applyBorder="1" applyAlignment="1">
      <alignment horizontal="center" vertical="center"/>
    </xf>
    <xf numFmtId="0" fontId="21" fillId="0" borderId="22" xfId="0" applyFont="1" applyFill="1" applyBorder="1" applyAlignment="1">
      <alignment horizontal="left" vertical="top" wrapText="1"/>
    </xf>
    <xf numFmtId="0" fontId="21" fillId="0" borderId="3" xfId="0" applyFont="1" applyFill="1" applyBorder="1" applyAlignment="1">
      <alignment horizontal="left" vertical="top"/>
    </xf>
    <xf numFmtId="0" fontId="21" fillId="0" borderId="8" xfId="0" applyFont="1" applyFill="1" applyBorder="1" applyAlignment="1">
      <alignment horizontal="left" vertical="top"/>
    </xf>
    <xf numFmtId="0" fontId="21" fillId="0" borderId="27" xfId="0" applyFont="1" applyFill="1" applyBorder="1" applyAlignment="1">
      <alignment horizontal="left" vertical="top"/>
    </xf>
    <xf numFmtId="0" fontId="4" fillId="0" borderId="4" xfId="0" applyFont="1" applyBorder="1" applyAlignment="1">
      <alignment horizontal="left" vertical="top"/>
    </xf>
    <xf numFmtId="0" fontId="4" fillId="0" borderId="4" xfId="0" applyFont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/>
    </xf>
    <xf numFmtId="0" fontId="4" fillId="0" borderId="28" xfId="0" applyFont="1" applyBorder="1" applyAlignment="1">
      <alignment horizontal="left" vertical="top"/>
    </xf>
    <xf numFmtId="164" fontId="24" fillId="0" borderId="30" xfId="0" applyNumberFormat="1" applyFont="1" applyFill="1" applyBorder="1" applyAlignment="1">
      <alignment horizontal="left" vertical="top"/>
    </xf>
    <xf numFmtId="164" fontId="24" fillId="0" borderId="31" xfId="0" applyNumberFormat="1" applyFont="1" applyFill="1" applyBorder="1" applyAlignment="1">
      <alignment horizontal="left" vertical="top"/>
    </xf>
    <xf numFmtId="164" fontId="24" fillId="0" borderId="33" xfId="0" applyNumberFormat="1" applyFont="1" applyFill="1" applyBorder="1" applyAlignment="1">
      <alignment horizontal="left" vertical="top"/>
    </xf>
    <xf numFmtId="0" fontId="13" fillId="0" borderId="3" xfId="0" applyFont="1" applyBorder="1" applyAlignment="1">
      <alignment horizontal="left" vertical="top"/>
    </xf>
    <xf numFmtId="165" fontId="13" fillId="0" borderId="3" xfId="0" applyNumberFormat="1" applyFont="1" applyBorder="1" applyAlignment="1">
      <alignment horizontal="left" vertical="top"/>
    </xf>
    <xf numFmtId="0" fontId="13" fillId="0" borderId="25" xfId="0" applyFont="1" applyBorder="1" applyAlignment="1">
      <alignment horizontal="left" vertical="top"/>
    </xf>
    <xf numFmtId="1" fontId="13" fillId="0" borderId="25" xfId="0" applyNumberFormat="1" applyFont="1" applyBorder="1" applyAlignment="1">
      <alignment horizontal="left" vertical="top"/>
    </xf>
    <xf numFmtId="3" fontId="64" fillId="0" borderId="30" xfId="0" applyNumberFormat="1" applyFont="1" applyBorder="1" applyAlignment="1">
      <alignment horizontal="right" vertical="top"/>
    </xf>
    <xf numFmtId="3" fontId="64" fillId="0" borderId="31" xfId="0" applyNumberFormat="1" applyFont="1" applyBorder="1" applyAlignment="1">
      <alignment horizontal="right" vertical="top"/>
    </xf>
    <xf numFmtId="0" fontId="21" fillId="0" borderId="9" xfId="0" applyFont="1" applyFill="1" applyBorder="1" applyAlignment="1">
      <alignment horizontal="left" vertical="top"/>
    </xf>
    <xf numFmtId="0" fontId="4" fillId="0" borderId="14" xfId="0" applyFont="1" applyBorder="1" applyAlignment="1">
      <alignment horizontal="left" vertical="top"/>
    </xf>
    <xf numFmtId="0" fontId="13" fillId="0" borderId="9" xfId="0" applyFont="1" applyBorder="1" applyAlignment="1">
      <alignment horizontal="left" vertical="top"/>
    </xf>
    <xf numFmtId="0" fontId="13" fillId="0" borderId="27" xfId="0" applyFont="1" applyBorder="1" applyAlignment="1">
      <alignment horizontal="left" vertical="top"/>
    </xf>
    <xf numFmtId="1" fontId="13" fillId="0" borderId="35" xfId="0" applyNumberFormat="1" applyFont="1" applyBorder="1" applyAlignment="1">
      <alignment horizontal="left" vertical="top"/>
    </xf>
    <xf numFmtId="3" fontId="64" fillId="0" borderId="33" xfId="0" applyNumberFormat="1" applyFont="1" applyBorder="1" applyAlignment="1">
      <alignment horizontal="right" vertical="top"/>
    </xf>
    <xf numFmtId="164" fontId="9" fillId="0" borderId="38" xfId="0" applyNumberFormat="1" applyFont="1" applyFill="1" applyBorder="1" applyAlignment="1">
      <alignment horizontal="center" vertical="center"/>
    </xf>
    <xf numFmtId="0" fontId="19" fillId="0" borderId="22" xfId="0" applyFont="1" applyFill="1" applyBorder="1" applyAlignment="1">
      <alignment horizontal="left" vertical="top" wrapText="1"/>
    </xf>
    <xf numFmtId="164" fontId="9" fillId="0" borderId="26" xfId="0" applyNumberFormat="1" applyFont="1" applyFill="1" applyBorder="1" applyAlignment="1">
      <alignment horizontal="center" vertical="center"/>
    </xf>
    <xf numFmtId="165" fontId="13" fillId="0" borderId="27" xfId="0" applyNumberFormat="1" applyFont="1" applyFill="1" applyBorder="1" applyAlignment="1">
      <alignment horizontal="left" vertical="top"/>
    </xf>
    <xf numFmtId="165" fontId="13" fillId="0" borderId="9" xfId="0" applyNumberFormat="1" applyFont="1" applyFill="1" applyBorder="1" applyAlignment="1">
      <alignment horizontal="left" vertical="top"/>
    </xf>
    <xf numFmtId="3" fontId="64" fillId="0" borderId="36" xfId="0" applyNumberFormat="1" applyFont="1" applyBorder="1" applyAlignment="1">
      <alignment horizontal="right" vertical="top"/>
    </xf>
    <xf numFmtId="0" fontId="42" fillId="16" borderId="3" xfId="0" applyFont="1" applyFill="1" applyBorder="1" applyAlignment="1">
      <alignment horizontal="left" vertical="top"/>
    </xf>
    <xf numFmtId="0" fontId="21" fillId="16" borderId="3" xfId="0" applyFont="1" applyFill="1" applyBorder="1" applyAlignment="1">
      <alignment horizontal="left" vertical="top"/>
    </xf>
    <xf numFmtId="0" fontId="44" fillId="16" borderId="4" xfId="0" applyFont="1" applyFill="1" applyBorder="1" applyAlignment="1">
      <alignment horizontal="left" vertical="top"/>
    </xf>
    <xf numFmtId="0" fontId="4" fillId="16" borderId="4" xfId="0" applyFont="1" applyFill="1" applyBorder="1" applyAlignment="1">
      <alignment horizontal="left" vertical="top"/>
    </xf>
    <xf numFmtId="0" fontId="4" fillId="0" borderId="13" xfId="0" applyFont="1" applyBorder="1" applyAlignment="1">
      <alignment horizontal="left" vertical="top"/>
    </xf>
    <xf numFmtId="164" fontId="24" fillId="0" borderId="31" xfId="0" applyNumberFormat="1" applyFont="1" applyFill="1" applyBorder="1" applyAlignment="1">
      <alignment horizontal="left" vertical="top" wrapText="1"/>
    </xf>
    <xf numFmtId="164" fontId="55" fillId="0" borderId="31" xfId="0" applyNumberFormat="1" applyFont="1" applyFill="1" applyBorder="1" applyAlignment="1">
      <alignment horizontal="left" vertical="top" wrapText="1"/>
    </xf>
    <xf numFmtId="0" fontId="41" fillId="16" borderId="3" xfId="0" applyFont="1" applyFill="1" applyBorder="1" applyAlignment="1">
      <alignment horizontal="left" vertical="top"/>
    </xf>
    <xf numFmtId="0" fontId="13" fillId="16" borderId="3" xfId="0" applyFont="1" applyFill="1" applyBorder="1" applyAlignment="1">
      <alignment horizontal="left" vertical="top"/>
    </xf>
    <xf numFmtId="0" fontId="13" fillId="0" borderId="3" xfId="0" applyFont="1" applyFill="1" applyBorder="1" applyAlignment="1">
      <alignment horizontal="left" vertical="top"/>
    </xf>
    <xf numFmtId="0" fontId="13" fillId="0" borderId="8" xfId="0" applyFont="1" applyBorder="1" applyAlignment="1">
      <alignment horizontal="left" vertical="top"/>
    </xf>
    <xf numFmtId="1" fontId="13" fillId="0" borderId="14" xfId="0" applyNumberFormat="1" applyFont="1" applyBorder="1" applyAlignment="1">
      <alignment horizontal="left" vertical="top"/>
    </xf>
    <xf numFmtId="1" fontId="13" fillId="0" borderId="4" xfId="0" applyNumberFormat="1" applyFont="1" applyBorder="1" applyAlignment="1">
      <alignment horizontal="left" vertical="top"/>
    </xf>
    <xf numFmtId="1" fontId="41" fillId="16" borderId="4" xfId="0" applyNumberFormat="1" applyFont="1" applyFill="1" applyBorder="1" applyAlignment="1">
      <alignment horizontal="left" vertical="top"/>
    </xf>
    <xf numFmtId="165" fontId="13" fillId="0" borderId="4" xfId="0" applyNumberFormat="1" applyFont="1" applyBorder="1" applyAlignment="1">
      <alignment horizontal="left" vertical="top"/>
    </xf>
    <xf numFmtId="1" fontId="13" fillId="16" borderId="4" xfId="0" applyNumberFormat="1" applyFont="1" applyFill="1" applyBorder="1" applyAlignment="1">
      <alignment horizontal="left" vertical="top"/>
    </xf>
    <xf numFmtId="165" fontId="13" fillId="0" borderId="4" xfId="0" applyNumberFormat="1" applyFont="1" applyFill="1" applyBorder="1" applyAlignment="1">
      <alignment horizontal="left" vertical="top"/>
    </xf>
    <xf numFmtId="1" fontId="13" fillId="0" borderId="13" xfId="0" applyNumberFormat="1" applyFont="1" applyBorder="1" applyAlignment="1">
      <alignment horizontal="left" vertical="top"/>
    </xf>
    <xf numFmtId="165" fontId="64" fillId="0" borderId="31" xfId="0" applyNumberFormat="1" applyFont="1" applyBorder="1" applyAlignment="1">
      <alignment horizontal="right" vertical="top"/>
    </xf>
    <xf numFmtId="164" fontId="64" fillId="0" borderId="31" xfId="0" applyNumberFormat="1" applyFont="1" applyFill="1" applyBorder="1" applyAlignment="1">
      <alignment horizontal="right" vertical="top"/>
    </xf>
    <xf numFmtId="164" fontId="24" fillId="0" borderId="40" xfId="0" applyNumberFormat="1" applyFont="1" applyFill="1" applyBorder="1" applyAlignment="1">
      <alignment horizontal="left" vertical="top"/>
    </xf>
    <xf numFmtId="0" fontId="13" fillId="0" borderId="4" xfId="0" applyFont="1" applyBorder="1" applyAlignment="1">
      <alignment horizontal="left" vertical="top"/>
    </xf>
    <xf numFmtId="0" fontId="13" fillId="0" borderId="13" xfId="0" applyFont="1" applyBorder="1" applyAlignment="1">
      <alignment horizontal="left" vertical="top"/>
    </xf>
    <xf numFmtId="0" fontId="21" fillId="0" borderId="9" xfId="0" applyFont="1" applyFill="1" applyBorder="1" applyAlignment="1">
      <alignment horizontal="left" vertical="top" wrapText="1"/>
    </xf>
    <xf numFmtId="0" fontId="21" fillId="0" borderId="8" xfId="0" applyFont="1" applyFill="1" applyBorder="1" applyAlignment="1">
      <alignment horizontal="left" vertical="top" wrapText="1"/>
    </xf>
    <xf numFmtId="0" fontId="13" fillId="0" borderId="14" xfId="0" applyFont="1" applyBorder="1" applyAlignment="1">
      <alignment horizontal="left" vertical="top"/>
    </xf>
    <xf numFmtId="0" fontId="63" fillId="0" borderId="30" xfId="0" applyFont="1" applyBorder="1" applyAlignment="1">
      <alignment horizontal="left" vertical="top"/>
    </xf>
    <xf numFmtId="0" fontId="63" fillId="0" borderId="33" xfId="0" applyFont="1" applyBorder="1" applyAlignment="1">
      <alignment horizontal="left" vertical="top"/>
    </xf>
    <xf numFmtId="0" fontId="21" fillId="0" borderId="3" xfId="0" applyFont="1" applyFill="1" applyBorder="1" applyAlignment="1">
      <alignment horizontal="left" vertical="top" wrapText="1"/>
    </xf>
    <xf numFmtId="164" fontId="9" fillId="0" borderId="24" xfId="0" applyNumberFormat="1" applyFont="1" applyFill="1" applyBorder="1" applyAlignment="1">
      <alignment horizontal="center" vertical="center" wrapText="1"/>
    </xf>
    <xf numFmtId="0" fontId="0" fillId="0" borderId="22" xfId="0" applyBorder="1" applyAlignment="1">
      <alignment horizontal="left" vertical="top" wrapText="1"/>
    </xf>
    <xf numFmtId="0" fontId="13" fillId="0" borderId="22" xfId="0" applyFont="1" applyBorder="1" applyAlignment="1">
      <alignment horizontal="left" vertical="top" wrapText="1"/>
    </xf>
    <xf numFmtId="0" fontId="21" fillId="0" borderId="27" xfId="0" applyFont="1" applyFill="1" applyBorder="1" applyAlignment="1">
      <alignment horizontal="left" vertical="top" wrapText="1"/>
    </xf>
    <xf numFmtId="0" fontId="13" fillId="0" borderId="34" xfId="0" applyFont="1" applyBorder="1" applyAlignment="1">
      <alignment horizontal="left" vertical="top"/>
    </xf>
    <xf numFmtId="0" fontId="63" fillId="0" borderId="31" xfId="0" applyFont="1" applyBorder="1" applyAlignment="1">
      <alignment horizontal="left" vertical="top"/>
    </xf>
    <xf numFmtId="3" fontId="63" fillId="0" borderId="31" xfId="0" applyNumberFormat="1" applyFont="1" applyBorder="1" applyAlignment="1">
      <alignment horizontal="left" vertical="top"/>
    </xf>
    <xf numFmtId="0" fontId="66" fillId="0" borderId="2" xfId="0" applyFont="1" applyFill="1" applyBorder="1" applyAlignment="1">
      <alignment horizontal="left" vertical="top" wrapText="1"/>
    </xf>
    <xf numFmtId="0" fontId="67" fillId="0" borderId="2" xfId="0" applyFont="1" applyFill="1" applyBorder="1" applyAlignment="1">
      <alignment horizontal="left" vertical="top" wrapText="1"/>
    </xf>
    <xf numFmtId="0" fontId="61" fillId="0" borderId="22" xfId="0" applyFont="1" applyFill="1" applyBorder="1" applyAlignment="1">
      <alignment horizontal="left" vertical="top" wrapText="1"/>
    </xf>
    <xf numFmtId="0" fontId="70" fillId="0" borderId="2" xfId="0" applyFont="1" applyFill="1" applyBorder="1" applyAlignment="1">
      <alignment horizontal="left" vertical="top" wrapText="1"/>
    </xf>
    <xf numFmtId="0" fontId="52" fillId="0" borderId="2" xfId="0" applyFont="1" applyFill="1" applyBorder="1" applyAlignment="1">
      <alignment vertical="top" wrapText="1"/>
    </xf>
    <xf numFmtId="0" fontId="74" fillId="0" borderId="0" xfId="0" applyFont="1"/>
    <xf numFmtId="2" fontId="0" fillId="0" borderId="0" xfId="0" applyNumberFormat="1" applyFill="1" applyAlignment="1">
      <alignment horizontal="left" vertical="top"/>
    </xf>
    <xf numFmtId="2" fontId="0" fillId="0" borderId="0" xfId="0" applyNumberFormat="1" applyAlignment="1">
      <alignment horizontal="left" vertical="top"/>
    </xf>
    <xf numFmtId="0" fontId="10" fillId="0" borderId="3" xfId="0" applyFont="1" applyFill="1" applyBorder="1" applyAlignment="1">
      <alignment horizontal="left" vertical="top"/>
    </xf>
    <xf numFmtId="0" fontId="12" fillId="0" borderId="7" xfId="0" applyFont="1" applyBorder="1" applyAlignment="1">
      <alignment horizontal="left" vertical="top" wrapText="1"/>
    </xf>
    <xf numFmtId="0" fontId="12" fillId="0" borderId="2" xfId="0" applyFont="1" applyBorder="1" applyAlignment="1">
      <alignment horizontal="left" vertical="top" wrapText="1"/>
    </xf>
    <xf numFmtId="164" fontId="24" fillId="0" borderId="2" xfId="0" applyNumberFormat="1" applyFont="1" applyFill="1" applyBorder="1" applyAlignment="1">
      <alignment horizontal="left" vertical="top"/>
    </xf>
    <xf numFmtId="0" fontId="4" fillId="0" borderId="2" xfId="0" applyFont="1" applyBorder="1" applyAlignment="1">
      <alignment horizontal="left" vertical="top"/>
    </xf>
    <xf numFmtId="0" fontId="13" fillId="0" borderId="2" xfId="0" applyFont="1" applyBorder="1" applyAlignment="1">
      <alignment horizontal="left" vertical="top"/>
    </xf>
    <xf numFmtId="3" fontId="64" fillId="0" borderId="2" xfId="0" applyNumberFormat="1" applyFont="1" applyBorder="1" applyAlignment="1">
      <alignment horizontal="right" vertical="top"/>
    </xf>
    <xf numFmtId="164" fontId="63" fillId="0" borderId="2" xfId="0" applyNumberFormat="1" applyFont="1" applyBorder="1" applyAlignment="1">
      <alignment horizontal="right" vertical="top"/>
    </xf>
    <xf numFmtId="164" fontId="24" fillId="0" borderId="7" xfId="0" applyNumberFormat="1" applyFont="1" applyFill="1" applyBorder="1" applyAlignment="1">
      <alignment horizontal="left" vertical="top"/>
    </xf>
    <xf numFmtId="0" fontId="4" fillId="0" borderId="7" xfId="0" applyFont="1" applyBorder="1" applyAlignment="1">
      <alignment horizontal="left" vertical="top"/>
    </xf>
    <xf numFmtId="0" fontId="13" fillId="0" borderId="7" xfId="0" applyFont="1" applyBorder="1" applyAlignment="1">
      <alignment horizontal="left" vertical="top"/>
    </xf>
    <xf numFmtId="3" fontId="64" fillId="0" borderId="7" xfId="0" applyNumberFormat="1" applyFont="1" applyBorder="1" applyAlignment="1">
      <alignment horizontal="right" vertical="top"/>
    </xf>
    <xf numFmtId="0" fontId="77" fillId="0" borderId="43" xfId="0" applyFont="1" applyFill="1" applyBorder="1" applyAlignment="1">
      <alignment horizontal="left" vertical="top" wrapText="1"/>
    </xf>
    <xf numFmtId="0" fontId="21" fillId="0" borderId="43" xfId="0" applyFont="1" applyFill="1" applyBorder="1" applyAlignment="1">
      <alignment horizontal="left" vertical="top" wrapText="1"/>
    </xf>
    <xf numFmtId="0" fontId="12" fillId="0" borderId="43" xfId="0" applyFont="1" applyBorder="1" applyAlignment="1">
      <alignment horizontal="left" vertical="top" wrapText="1"/>
    </xf>
    <xf numFmtId="0" fontId="33" fillId="0" borderId="43" xfId="0" applyFont="1" applyFill="1" applyBorder="1" applyAlignment="1">
      <alignment horizontal="left" vertical="top" wrapText="1"/>
    </xf>
    <xf numFmtId="164" fontId="24" fillId="0" borderId="43" xfId="0" applyNumberFormat="1" applyFont="1" applyFill="1" applyBorder="1" applyAlignment="1">
      <alignment horizontal="left" vertical="top"/>
    </xf>
    <xf numFmtId="0" fontId="4" fillId="0" borderId="43" xfId="0" applyFont="1" applyBorder="1" applyAlignment="1">
      <alignment horizontal="left" vertical="top"/>
    </xf>
    <xf numFmtId="0" fontId="13" fillId="0" borderId="43" xfId="0" applyFont="1" applyBorder="1" applyAlignment="1">
      <alignment horizontal="left" vertical="top"/>
    </xf>
    <xf numFmtId="3" fontId="64" fillId="0" borderId="43" xfId="0" applyNumberFormat="1" applyFont="1" applyBorder="1" applyAlignment="1">
      <alignment horizontal="right" vertical="top"/>
    </xf>
    <xf numFmtId="0" fontId="48" fillId="0" borderId="42" xfId="0" applyFont="1" applyFill="1" applyBorder="1" applyAlignment="1">
      <alignment horizontal="left" vertical="top"/>
    </xf>
    <xf numFmtId="164" fontId="24" fillId="0" borderId="42" xfId="0" applyNumberFormat="1" applyFont="1" applyFill="1" applyBorder="1" applyAlignment="1">
      <alignment horizontal="left" vertical="top" wrapText="1"/>
    </xf>
    <xf numFmtId="0" fontId="4" fillId="0" borderId="42" xfId="0" applyFont="1" applyBorder="1" applyAlignment="1">
      <alignment horizontal="left" vertical="top"/>
    </xf>
    <xf numFmtId="0" fontId="13" fillId="0" borderId="42" xfId="0" applyFont="1" applyBorder="1" applyAlignment="1">
      <alignment horizontal="left" vertical="top"/>
    </xf>
    <xf numFmtId="3" fontId="64" fillId="0" borderId="42" xfId="0" applyNumberFormat="1" applyFont="1" applyBorder="1" applyAlignment="1">
      <alignment horizontal="right" vertical="top"/>
    </xf>
    <xf numFmtId="0" fontId="48" fillId="0" borderId="22" xfId="0" applyFont="1" applyFill="1" applyBorder="1" applyAlignment="1">
      <alignment horizontal="left" vertical="top"/>
    </xf>
    <xf numFmtId="164" fontId="24" fillId="0" borderId="22" xfId="0" applyNumberFormat="1" applyFont="1" applyFill="1" applyBorder="1" applyAlignment="1">
      <alignment horizontal="left" vertical="top" wrapText="1"/>
    </xf>
    <xf numFmtId="0" fontId="4" fillId="0" borderId="22" xfId="0" applyFont="1" applyBorder="1" applyAlignment="1">
      <alignment horizontal="left" vertical="top"/>
    </xf>
    <xf numFmtId="0" fontId="13" fillId="0" borderId="22" xfId="0" applyFont="1" applyBorder="1" applyAlignment="1">
      <alignment horizontal="left" vertical="top"/>
    </xf>
    <xf numFmtId="3" fontId="64" fillId="0" borderId="22" xfId="0" applyNumberFormat="1" applyFont="1" applyBorder="1" applyAlignment="1">
      <alignment horizontal="right" vertical="top"/>
    </xf>
    <xf numFmtId="0" fontId="34" fillId="18" borderId="5" xfId="0" applyFont="1" applyFill="1" applyBorder="1" applyAlignment="1">
      <alignment horizontal="center" vertical="center"/>
    </xf>
    <xf numFmtId="0" fontId="14" fillId="18" borderId="5" xfId="0" applyFont="1" applyFill="1" applyBorder="1" applyAlignment="1">
      <alignment horizontal="center" vertical="center" wrapText="1"/>
    </xf>
    <xf numFmtId="0" fontId="34" fillId="18" borderId="5" xfId="0" applyFont="1" applyFill="1" applyBorder="1" applyAlignment="1">
      <alignment horizontal="center" vertical="center" wrapText="1"/>
    </xf>
    <xf numFmtId="0" fontId="70" fillId="0" borderId="42" xfId="0" applyFont="1" applyFill="1" applyBorder="1" applyAlignment="1">
      <alignment horizontal="left" vertical="top" wrapText="1"/>
    </xf>
    <xf numFmtId="14" fontId="78" fillId="0" borderId="1" xfId="0" applyNumberFormat="1" applyFont="1" applyBorder="1" applyAlignment="1">
      <alignment vertical="center"/>
    </xf>
    <xf numFmtId="14" fontId="41" fillId="0" borderId="1" xfId="0" applyNumberFormat="1" applyFont="1" applyBorder="1" applyAlignment="1">
      <alignment vertical="center"/>
    </xf>
    <xf numFmtId="0" fontId="76" fillId="0" borderId="43" xfId="0" applyFont="1" applyFill="1" applyBorder="1" applyAlignment="1">
      <alignment horizontal="left" vertical="top" wrapText="1"/>
    </xf>
    <xf numFmtId="164" fontId="9" fillId="0" borderId="7" xfId="0" applyNumberFormat="1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left" vertical="top" wrapText="1"/>
    </xf>
    <xf numFmtId="164" fontId="9" fillId="0" borderId="5" xfId="0" applyNumberFormat="1" applyFont="1" applyFill="1" applyBorder="1" applyAlignment="1">
      <alignment horizontal="center" vertical="center" wrapText="1"/>
    </xf>
    <xf numFmtId="0" fontId="50" fillId="0" borderId="7" xfId="0" applyFont="1" applyFill="1" applyBorder="1" applyAlignment="1">
      <alignment horizontal="left" vertical="top" wrapText="1"/>
    </xf>
    <xf numFmtId="0" fontId="48" fillId="0" borderId="7" xfId="0" applyFont="1" applyFill="1" applyBorder="1" applyAlignment="1">
      <alignment horizontal="left" vertical="top" wrapText="1"/>
    </xf>
    <xf numFmtId="0" fontId="50" fillId="0" borderId="5" xfId="0" applyFont="1" applyFill="1" applyBorder="1" applyAlignment="1">
      <alignment horizontal="left" vertical="top" wrapText="1"/>
    </xf>
    <xf numFmtId="0" fontId="48" fillId="0" borderId="5" xfId="0" applyFont="1" applyFill="1" applyBorder="1" applyAlignment="1">
      <alignment horizontal="left" vertical="top" wrapText="1"/>
    </xf>
    <xf numFmtId="0" fontId="17" fillId="0" borderId="5" xfId="0" applyFont="1" applyFill="1" applyBorder="1" applyAlignment="1">
      <alignment horizontal="center" vertical="top" wrapText="1"/>
    </xf>
    <xf numFmtId="0" fontId="17" fillId="0" borderId="7" xfId="0" applyFont="1" applyFill="1" applyBorder="1" applyAlignment="1">
      <alignment horizontal="center" vertical="top" wrapText="1"/>
    </xf>
    <xf numFmtId="164" fontId="9" fillId="0" borderId="19" xfId="0" applyNumberFormat="1" applyFont="1" applyFill="1" applyBorder="1" applyAlignment="1">
      <alignment horizontal="center" vertical="center"/>
    </xf>
    <xf numFmtId="0" fontId="33" fillId="0" borderId="5" xfId="0" applyFont="1" applyFill="1" applyBorder="1" applyAlignment="1">
      <alignment horizontal="left" vertical="top" wrapText="1"/>
    </xf>
    <xf numFmtId="0" fontId="33" fillId="0" borderId="7" xfId="0" applyFont="1" applyFill="1" applyBorder="1" applyAlignment="1">
      <alignment horizontal="left" vertical="top" wrapText="1"/>
    </xf>
    <xf numFmtId="164" fontId="24" fillId="0" borderId="32" xfId="0" applyNumberFormat="1" applyFont="1" applyFill="1" applyBorder="1" applyAlignment="1">
      <alignment horizontal="left" vertical="top"/>
    </xf>
    <xf numFmtId="164" fontId="24" fillId="0" borderId="36" xfId="0" applyNumberFormat="1" applyFont="1" applyFill="1" applyBorder="1" applyAlignment="1">
      <alignment horizontal="left" vertical="top"/>
    </xf>
    <xf numFmtId="164" fontId="9" fillId="0" borderId="24" xfId="0" applyNumberFormat="1" applyFont="1" applyFill="1" applyBorder="1" applyAlignment="1">
      <alignment horizontal="center" vertical="center"/>
    </xf>
    <xf numFmtId="0" fontId="50" fillId="0" borderId="2" xfId="0" applyFont="1" applyFill="1" applyBorder="1" applyAlignment="1">
      <alignment horizontal="left" vertical="top" wrapText="1"/>
    </xf>
    <xf numFmtId="0" fontId="48" fillId="0" borderId="2" xfId="0" applyFont="1" applyFill="1" applyBorder="1" applyAlignment="1">
      <alignment horizontal="left" vertical="top" wrapText="1"/>
    </xf>
    <xf numFmtId="0" fontId="32" fillId="0" borderId="0" xfId="0" applyFont="1" applyAlignment="1">
      <alignment horizontal="center" vertical="center"/>
    </xf>
    <xf numFmtId="3" fontId="32" fillId="0" borderId="0" xfId="0" applyNumberFormat="1" applyFont="1" applyAlignment="1">
      <alignment horizontal="center" vertical="center"/>
    </xf>
    <xf numFmtId="0" fontId="38" fillId="0" borderId="0" xfId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48" fillId="0" borderId="41" xfId="0" applyFont="1" applyFill="1" applyBorder="1" applyAlignment="1">
      <alignment horizontal="left" vertical="top"/>
    </xf>
    <xf numFmtId="164" fontId="24" fillId="0" borderId="41" xfId="0" applyNumberFormat="1" applyFont="1" applyFill="1" applyBorder="1" applyAlignment="1">
      <alignment horizontal="left" vertical="top" wrapText="1"/>
    </xf>
    <xf numFmtId="0" fontId="13" fillId="0" borderId="41" xfId="0" applyFont="1" applyBorder="1" applyAlignment="1">
      <alignment horizontal="left" vertical="top"/>
    </xf>
    <xf numFmtId="3" fontId="64" fillId="0" borderId="41" xfId="0" applyNumberFormat="1" applyFont="1" applyBorder="1" applyAlignment="1">
      <alignment horizontal="right" vertical="top"/>
    </xf>
    <xf numFmtId="0" fontId="83" fillId="0" borderId="0" xfId="0" applyFont="1"/>
    <xf numFmtId="0" fontId="21" fillId="0" borderId="7" xfId="0" applyFont="1" applyFill="1" applyBorder="1" applyAlignment="1">
      <alignment horizontal="left" vertical="top" wrapText="1"/>
    </xf>
    <xf numFmtId="0" fontId="48" fillId="0" borderId="7" xfId="0" applyFont="1" applyFill="1" applyBorder="1" applyAlignment="1">
      <alignment horizontal="left" vertical="top" wrapText="1"/>
    </xf>
    <xf numFmtId="0" fontId="50" fillId="0" borderId="5" xfId="0" applyFont="1" applyFill="1" applyBorder="1" applyAlignment="1">
      <alignment horizontal="left" vertical="top" wrapText="1"/>
    </xf>
    <xf numFmtId="0" fontId="48" fillId="0" borderId="5" xfId="0" applyFont="1" applyFill="1" applyBorder="1" applyAlignment="1">
      <alignment horizontal="left" vertical="top" wrapText="1"/>
    </xf>
    <xf numFmtId="0" fontId="33" fillId="0" borderId="7" xfId="0" applyFont="1" applyFill="1" applyBorder="1" applyAlignment="1">
      <alignment horizontal="left" vertical="top" wrapText="1"/>
    </xf>
    <xf numFmtId="0" fontId="50" fillId="0" borderId="2" xfId="0" applyFont="1" applyFill="1" applyBorder="1" applyAlignment="1">
      <alignment horizontal="left" vertical="top" wrapText="1"/>
    </xf>
    <xf numFmtId="0" fontId="48" fillId="0" borderId="2" xfId="0" applyFont="1" applyFill="1" applyBorder="1" applyAlignment="1">
      <alignment horizontal="left" vertical="top" wrapText="1"/>
    </xf>
    <xf numFmtId="0" fontId="48" fillId="0" borderId="42" xfId="0" applyFont="1" applyFill="1" applyBorder="1" applyAlignment="1">
      <alignment horizontal="left" vertical="top" wrapText="1"/>
    </xf>
    <xf numFmtId="0" fontId="48" fillId="0" borderId="22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48" fillId="0" borderId="7" xfId="0" applyFont="1" applyFill="1" applyBorder="1" applyAlignment="1">
      <alignment horizontal="left" vertical="top"/>
    </xf>
    <xf numFmtId="164" fontId="24" fillId="0" borderId="7" xfId="0" applyNumberFormat="1" applyFont="1" applyFill="1" applyBorder="1" applyAlignment="1">
      <alignment horizontal="left" vertical="top" wrapText="1"/>
    </xf>
    <xf numFmtId="0" fontId="70" fillId="0" borderId="41" xfId="0" applyFont="1" applyFill="1" applyBorder="1" applyAlignment="1">
      <alignment horizontal="left" vertical="top" wrapText="1"/>
    </xf>
    <xf numFmtId="0" fontId="70" fillId="0" borderId="22" xfId="0" applyFont="1" applyFill="1" applyBorder="1" applyAlignment="1">
      <alignment horizontal="left" vertical="top" wrapText="1"/>
    </xf>
    <xf numFmtId="0" fontId="44" fillId="0" borderId="0" xfId="0" applyFont="1"/>
    <xf numFmtId="0" fontId="70" fillId="0" borderId="5" xfId="0" applyFont="1" applyFill="1" applyBorder="1" applyAlignment="1">
      <alignment horizontal="left" vertical="top" wrapText="1"/>
    </xf>
    <xf numFmtId="0" fontId="48" fillId="0" borderId="5" xfId="0" applyFont="1" applyFill="1" applyBorder="1" applyAlignment="1">
      <alignment horizontal="left" vertical="top"/>
    </xf>
    <xf numFmtId="164" fontId="24" fillId="0" borderId="5" xfId="0" applyNumberFormat="1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/>
    </xf>
    <xf numFmtId="0" fontId="13" fillId="0" borderId="5" xfId="0" applyFont="1" applyBorder="1" applyAlignment="1">
      <alignment horizontal="left" vertical="top"/>
    </xf>
    <xf numFmtId="0" fontId="48" fillId="0" borderId="43" xfId="0" applyFont="1" applyFill="1" applyBorder="1" applyAlignment="1">
      <alignment horizontal="left" vertical="top" wrapText="1"/>
    </xf>
    <xf numFmtId="0" fontId="21" fillId="0" borderId="43" xfId="0" applyFont="1" applyFill="1" applyBorder="1" applyAlignment="1">
      <alignment horizontal="left" vertical="top"/>
    </xf>
    <xf numFmtId="164" fontId="24" fillId="0" borderId="43" xfId="0" applyNumberFormat="1" applyFont="1" applyFill="1" applyBorder="1" applyAlignment="1">
      <alignment horizontal="left" vertical="top" wrapText="1"/>
    </xf>
    <xf numFmtId="1" fontId="13" fillId="0" borderId="50" xfId="0" applyNumberFormat="1" applyFont="1" applyBorder="1" applyAlignment="1">
      <alignment horizontal="left" vertical="top"/>
    </xf>
    <xf numFmtId="0" fontId="33" fillId="0" borderId="21" xfId="0" applyFont="1" applyFill="1" applyBorder="1" applyAlignment="1">
      <alignment horizontal="center" vertical="top" wrapText="1"/>
    </xf>
    <xf numFmtId="0" fontId="0" fillId="0" borderId="20" xfId="0" applyBorder="1"/>
    <xf numFmtId="0" fontId="0" fillId="0" borderId="21" xfId="0" applyBorder="1" applyAlignment="1">
      <alignment wrapText="1"/>
    </xf>
    <xf numFmtId="0" fontId="0" fillId="0" borderId="21" xfId="0" applyBorder="1"/>
    <xf numFmtId="0" fontId="0" fillId="0" borderId="51" xfId="0" applyBorder="1"/>
    <xf numFmtId="1" fontId="13" fillId="0" borderId="45" xfId="0" applyNumberFormat="1" applyFont="1" applyBorder="1" applyAlignment="1">
      <alignment horizontal="left" vertical="top"/>
    </xf>
    <xf numFmtId="1" fontId="13" fillId="0" borderId="46" xfId="0" applyNumberFormat="1" applyFont="1" applyBorder="1" applyAlignment="1">
      <alignment horizontal="left" vertical="top"/>
    </xf>
    <xf numFmtId="0" fontId="0" fillId="0" borderId="44" xfId="0" applyBorder="1"/>
    <xf numFmtId="0" fontId="0" fillId="0" borderId="42" xfId="0" applyBorder="1"/>
    <xf numFmtId="0" fontId="0" fillId="0" borderId="45" xfId="0" applyBorder="1"/>
    <xf numFmtId="0" fontId="0" fillId="0" borderId="26" xfId="0" applyBorder="1"/>
    <xf numFmtId="0" fontId="0" fillId="0" borderId="22" xfId="0" applyBorder="1"/>
    <xf numFmtId="0" fontId="0" fillId="0" borderId="46" xfId="0" applyBorder="1"/>
    <xf numFmtId="164" fontId="39" fillId="16" borderId="49" xfId="0" applyNumberFormat="1" applyFont="1" applyFill="1" applyBorder="1" applyAlignment="1">
      <alignment horizontal="center" vertical="center" wrapText="1"/>
    </xf>
    <xf numFmtId="0" fontId="70" fillId="16" borderId="43" xfId="0" applyFont="1" applyFill="1" applyBorder="1" applyAlignment="1">
      <alignment horizontal="left" vertical="top" wrapText="1"/>
    </xf>
    <xf numFmtId="0" fontId="48" fillId="0" borderId="43" xfId="0" applyFont="1" applyFill="1" applyBorder="1" applyAlignment="1">
      <alignment horizontal="left" vertical="top"/>
    </xf>
    <xf numFmtId="164" fontId="9" fillId="0" borderId="49" xfId="0" applyNumberFormat="1" applyFont="1" applyFill="1" applyBorder="1" applyAlignment="1">
      <alignment horizontal="center" vertical="center" wrapText="1"/>
    </xf>
    <xf numFmtId="0" fontId="13" fillId="0" borderId="50" xfId="0" applyFont="1" applyBorder="1" applyAlignment="1">
      <alignment horizontal="left" vertical="top"/>
    </xf>
    <xf numFmtId="0" fontId="52" fillId="0" borderId="5" xfId="0" applyFont="1" applyFill="1" applyBorder="1" applyAlignment="1">
      <alignment horizontal="left" vertical="top" wrapText="1"/>
    </xf>
    <xf numFmtId="0" fontId="52" fillId="0" borderId="43" xfId="0" applyFont="1" applyFill="1" applyBorder="1" applyAlignment="1">
      <alignment horizontal="left" vertical="top" wrapText="1"/>
    </xf>
    <xf numFmtId="1" fontId="13" fillId="0" borderId="57" xfId="0" applyNumberFormat="1" applyFont="1" applyBorder="1" applyAlignment="1">
      <alignment horizontal="left" vertical="top"/>
    </xf>
    <xf numFmtId="0" fontId="55" fillId="0" borderId="2" xfId="0" applyFont="1" applyFill="1" applyBorder="1" applyAlignment="1">
      <alignment vertical="top" wrapText="1"/>
    </xf>
    <xf numFmtId="0" fontId="24" fillId="0" borderId="2" xfId="0" applyFont="1" applyFill="1" applyBorder="1" applyAlignment="1">
      <alignment horizontal="left" vertical="top" wrapText="1"/>
    </xf>
    <xf numFmtId="164" fontId="9" fillId="0" borderId="41" xfId="0" applyNumberFormat="1" applyFont="1" applyFill="1" applyBorder="1" applyAlignment="1">
      <alignment horizontal="center" vertical="center" wrapText="1"/>
    </xf>
    <xf numFmtId="0" fontId="48" fillId="0" borderId="21" xfId="0" applyFont="1" applyFill="1" applyBorder="1" applyAlignment="1">
      <alignment horizontal="left" vertical="top" wrapText="1"/>
    </xf>
    <xf numFmtId="0" fontId="52" fillId="0" borderId="22" xfId="0" applyFont="1" applyFill="1" applyBorder="1" applyAlignment="1">
      <alignment horizontal="left" vertical="top" wrapText="1"/>
    </xf>
    <xf numFmtId="0" fontId="48" fillId="0" borderId="41" xfId="0" applyFont="1" applyFill="1" applyBorder="1" applyAlignment="1">
      <alignment horizontal="left" vertical="top" wrapText="1"/>
    </xf>
    <xf numFmtId="0" fontId="48" fillId="0" borderId="42" xfId="0" applyFont="1" applyFill="1" applyBorder="1" applyAlignment="1">
      <alignment horizontal="left" vertical="top" wrapText="1"/>
    </xf>
    <xf numFmtId="0" fontId="48" fillId="0" borderId="22" xfId="0" applyFont="1" applyFill="1" applyBorder="1" applyAlignment="1">
      <alignment horizontal="left" vertical="top" wrapText="1"/>
    </xf>
    <xf numFmtId="164" fontId="9" fillId="0" borderId="44" xfId="0" applyNumberFormat="1" applyFont="1" applyFill="1" applyBorder="1" applyAlignment="1">
      <alignment horizontal="center" vertical="center" wrapText="1"/>
    </xf>
    <xf numFmtId="0" fontId="58" fillId="0" borderId="5" xfId="0" applyFont="1" applyFill="1" applyBorder="1" applyAlignment="1">
      <alignment horizontal="left" vertical="top" wrapText="1"/>
    </xf>
    <xf numFmtId="0" fontId="0" fillId="0" borderId="2" xfId="0" applyBorder="1"/>
    <xf numFmtId="0" fontId="0" fillId="0" borderId="2" xfId="0" applyBorder="1" applyAlignment="1">
      <alignment horizontal="center" vertical="top" wrapText="1"/>
    </xf>
    <xf numFmtId="0" fontId="0" fillId="0" borderId="2" xfId="0" applyBorder="1" applyAlignment="1">
      <alignment wrapText="1"/>
    </xf>
    <xf numFmtId="0" fontId="0" fillId="0" borderId="2" xfId="0" applyBorder="1" applyAlignment="1">
      <alignment horizontal="center" vertical="center" wrapText="1"/>
    </xf>
    <xf numFmtId="1" fontId="0" fillId="0" borderId="2" xfId="0" applyNumberFormat="1" applyBorder="1"/>
    <xf numFmtId="0" fontId="0" fillId="0" borderId="2" xfId="0" applyFill="1" applyBorder="1" applyAlignment="1">
      <alignment horizontal="center" vertical="center" wrapText="1"/>
    </xf>
    <xf numFmtId="0" fontId="13" fillId="0" borderId="59" xfId="0" applyFont="1" applyBorder="1" applyAlignment="1">
      <alignment horizontal="left" vertical="top"/>
    </xf>
    <xf numFmtId="3" fontId="64" fillId="0" borderId="5" xfId="0" applyNumberFormat="1" applyFont="1" applyBorder="1" applyAlignment="1">
      <alignment horizontal="right" vertical="top"/>
    </xf>
    <xf numFmtId="1" fontId="13" fillId="0" borderId="48" xfId="0" applyNumberFormat="1" applyFont="1" applyBorder="1" applyAlignment="1">
      <alignment horizontal="left" vertical="top"/>
    </xf>
    <xf numFmtId="0" fontId="21" fillId="0" borderId="42" xfId="0" applyFont="1" applyFill="1" applyBorder="1" applyAlignment="1">
      <alignment horizontal="left" vertical="top"/>
    </xf>
    <xf numFmtId="0" fontId="34" fillId="18" borderId="56" xfId="0" applyFont="1" applyFill="1" applyBorder="1" applyAlignment="1">
      <alignment horizontal="center" vertical="center"/>
    </xf>
    <xf numFmtId="0" fontId="14" fillId="18" borderId="41" xfId="0" applyFont="1" applyFill="1" applyBorder="1" applyAlignment="1">
      <alignment horizontal="center" vertical="center" wrapText="1"/>
    </xf>
    <xf numFmtId="0" fontId="34" fillId="18" borderId="41" xfId="0" applyFont="1" applyFill="1" applyBorder="1" applyAlignment="1">
      <alignment horizontal="center" vertical="center" wrapText="1"/>
    </xf>
    <xf numFmtId="0" fontId="34" fillId="18" borderId="60" xfId="0" applyFont="1" applyFill="1" applyBorder="1" applyAlignment="1">
      <alignment horizontal="center" vertical="center" wrapText="1"/>
    </xf>
    <xf numFmtId="164" fontId="9" fillId="0" borderId="56" xfId="0" applyNumberFormat="1" applyFont="1" applyFill="1" applyBorder="1" applyAlignment="1">
      <alignment horizontal="left" vertical="center" wrapText="1"/>
    </xf>
    <xf numFmtId="164" fontId="9" fillId="0" borderId="20" xfId="0" applyNumberFormat="1" applyFont="1" applyFill="1" applyBorder="1" applyAlignment="1">
      <alignment horizontal="center" vertical="center" wrapText="1"/>
    </xf>
    <xf numFmtId="0" fontId="21" fillId="0" borderId="59" xfId="0" applyFont="1" applyFill="1" applyBorder="1" applyAlignment="1">
      <alignment horizontal="left" vertical="top"/>
    </xf>
    <xf numFmtId="164" fontId="24" fillId="0" borderId="37" xfId="0" applyNumberFormat="1" applyFont="1" applyFill="1" applyBorder="1" applyAlignment="1">
      <alignment horizontal="left" vertical="top" wrapText="1"/>
    </xf>
    <xf numFmtId="0" fontId="4" fillId="0" borderId="58" xfId="0" applyFont="1" applyBorder="1" applyAlignment="1">
      <alignment horizontal="left" vertical="top"/>
    </xf>
    <xf numFmtId="3" fontId="64" fillId="0" borderId="37" xfId="0" applyNumberFormat="1" applyFont="1" applyBorder="1" applyAlignment="1">
      <alignment horizontal="right" vertical="top"/>
    </xf>
    <xf numFmtId="1" fontId="13" fillId="0" borderId="53" xfId="0" applyNumberFormat="1" applyFont="1" applyBorder="1" applyAlignment="1">
      <alignment horizontal="left" vertical="top"/>
    </xf>
    <xf numFmtId="0" fontId="4" fillId="0" borderId="41" xfId="0" applyFont="1" applyBorder="1" applyAlignment="1">
      <alignment horizontal="left" vertical="top" wrapText="1"/>
    </xf>
    <xf numFmtId="164" fontId="9" fillId="0" borderId="52" xfId="0" applyNumberFormat="1" applyFont="1" applyFill="1" applyBorder="1" applyAlignment="1">
      <alignment horizontal="center" vertical="center"/>
    </xf>
    <xf numFmtId="164" fontId="39" fillId="16" borderId="5" xfId="0" applyNumberFormat="1" applyFont="1" applyFill="1" applyBorder="1" applyAlignment="1">
      <alignment horizontal="center" vertical="center" wrapText="1"/>
    </xf>
    <xf numFmtId="0" fontId="48" fillId="0" borderId="21" xfId="0" applyFont="1" applyFill="1" applyBorder="1" applyAlignment="1">
      <alignment horizontal="left" vertical="top" wrapText="1"/>
    </xf>
    <xf numFmtId="0" fontId="52" fillId="0" borderId="22" xfId="0" applyFont="1" applyFill="1" applyBorder="1" applyAlignment="1">
      <alignment horizontal="left" vertical="top" wrapText="1"/>
    </xf>
    <xf numFmtId="0" fontId="48" fillId="0" borderId="7" xfId="0" applyFont="1" applyFill="1" applyBorder="1" applyAlignment="1">
      <alignment horizontal="left" vertical="top" wrapText="1"/>
    </xf>
    <xf numFmtId="0" fontId="48" fillId="0" borderId="6" xfId="0" applyFont="1" applyFill="1" applyBorder="1" applyAlignment="1">
      <alignment horizontal="left" vertical="top" wrapText="1"/>
    </xf>
    <xf numFmtId="0" fontId="19" fillId="0" borderId="5" xfId="0" applyFont="1" applyFill="1" applyBorder="1" applyAlignment="1">
      <alignment horizontal="left" vertical="top" wrapText="1"/>
    </xf>
    <xf numFmtId="0" fontId="33" fillId="0" borderId="5" xfId="0" applyFont="1" applyFill="1" applyBorder="1" applyAlignment="1">
      <alignment horizontal="left" vertical="top" wrapText="1"/>
    </xf>
    <xf numFmtId="0" fontId="33" fillId="0" borderId="7" xfId="0" applyFont="1" applyFill="1" applyBorder="1" applyAlignment="1">
      <alignment horizontal="left" vertical="top" wrapText="1"/>
    </xf>
    <xf numFmtId="164" fontId="9" fillId="0" borderId="7" xfId="0" applyNumberFormat="1" applyFont="1" applyFill="1" applyBorder="1" applyAlignment="1">
      <alignment horizontal="center" vertical="center" wrapText="1"/>
    </xf>
    <xf numFmtId="164" fontId="9" fillId="0" borderId="6" xfId="0" applyNumberFormat="1" applyFont="1" applyFill="1" applyBorder="1" applyAlignment="1">
      <alignment horizontal="center" vertical="center" wrapText="1"/>
    </xf>
    <xf numFmtId="0" fontId="50" fillId="0" borderId="2" xfId="0" applyFont="1" applyFill="1" applyBorder="1" applyAlignment="1">
      <alignment horizontal="left" vertical="top" wrapText="1"/>
    </xf>
    <xf numFmtId="0" fontId="52" fillId="0" borderId="21" xfId="0" applyFont="1" applyFill="1" applyBorder="1" applyAlignment="1">
      <alignment horizontal="left" vertical="top" wrapText="1"/>
    </xf>
    <xf numFmtId="3" fontId="64" fillId="0" borderId="61" xfId="0" applyNumberFormat="1" applyFont="1" applyBorder="1" applyAlignment="1">
      <alignment horizontal="right" vertical="top"/>
    </xf>
    <xf numFmtId="0" fontId="89" fillId="0" borderId="2" xfId="0" applyFont="1" applyFill="1" applyBorder="1" applyAlignment="1">
      <alignment horizontal="left" vertical="top" wrapText="1"/>
    </xf>
    <xf numFmtId="0" fontId="70" fillId="16" borderId="5" xfId="0" applyFont="1" applyFill="1" applyBorder="1" applyAlignment="1">
      <alignment vertical="top" wrapText="1"/>
    </xf>
    <xf numFmtId="0" fontId="55" fillId="16" borderId="5" xfId="0" applyFont="1" applyFill="1" applyBorder="1" applyAlignment="1">
      <alignment vertical="top" wrapText="1"/>
    </xf>
    <xf numFmtId="0" fontId="90" fillId="16" borderId="5" xfId="0" applyFont="1" applyFill="1" applyBorder="1" applyAlignment="1">
      <alignment horizontal="left" vertical="top" wrapText="1"/>
    </xf>
    <xf numFmtId="0" fontId="49" fillId="0" borderId="7" xfId="0" applyFont="1" applyFill="1" applyBorder="1" applyAlignment="1">
      <alignment vertical="top" wrapText="1"/>
    </xf>
    <xf numFmtId="0" fontId="19" fillId="0" borderId="5" xfId="0" applyFont="1" applyFill="1" applyBorder="1" applyAlignment="1">
      <alignment vertical="top" wrapText="1"/>
    </xf>
    <xf numFmtId="0" fontId="91" fillId="0" borderId="7" xfId="0" applyFont="1" applyFill="1" applyBorder="1" applyAlignment="1">
      <alignment vertical="top" wrapText="1"/>
    </xf>
    <xf numFmtId="0" fontId="49" fillId="0" borderId="7" xfId="0" applyFont="1" applyFill="1" applyBorder="1" applyAlignment="1">
      <alignment horizontal="left" vertical="top" wrapText="1"/>
    </xf>
    <xf numFmtId="0" fontId="49" fillId="0" borderId="6" xfId="0" applyFont="1" applyFill="1" applyBorder="1" applyAlignment="1">
      <alignment vertical="top" wrapText="1"/>
    </xf>
    <xf numFmtId="0" fontId="66" fillId="0" borderId="5" xfId="0" applyFont="1" applyFill="1" applyBorder="1" applyAlignment="1">
      <alignment vertical="top" wrapText="1"/>
    </xf>
    <xf numFmtId="0" fontId="19" fillId="0" borderId="6" xfId="0" applyFont="1" applyFill="1" applyBorder="1" applyAlignment="1">
      <alignment horizontal="left" vertical="top" wrapText="1"/>
    </xf>
    <xf numFmtId="0" fontId="33" fillId="0" borderId="6" xfId="0" applyFont="1" applyFill="1" applyBorder="1" applyAlignment="1">
      <alignment horizontal="left" vertical="top" wrapText="1"/>
    </xf>
    <xf numFmtId="0" fontId="21" fillId="0" borderId="47" xfId="0" applyFont="1" applyFill="1" applyBorder="1" applyAlignment="1">
      <alignment horizontal="left" vertical="top"/>
    </xf>
    <xf numFmtId="164" fontId="24" fillId="0" borderId="40" xfId="0" applyNumberFormat="1" applyFont="1" applyFill="1" applyBorder="1" applyAlignment="1">
      <alignment horizontal="left" vertical="top" wrapText="1"/>
    </xf>
    <xf numFmtId="0" fontId="4" fillId="0" borderId="62" xfId="0" applyFont="1" applyBorder="1" applyAlignment="1">
      <alignment horizontal="left" vertical="top"/>
    </xf>
    <xf numFmtId="3" fontId="64" fillId="0" borderId="40" xfId="0" applyNumberFormat="1" applyFont="1" applyBorder="1" applyAlignment="1">
      <alignment horizontal="right" vertical="top"/>
    </xf>
    <xf numFmtId="1" fontId="13" fillId="0" borderId="62" xfId="0" applyNumberFormat="1" applyFont="1" applyBorder="1" applyAlignment="1">
      <alignment horizontal="left" vertical="top"/>
    </xf>
    <xf numFmtId="164" fontId="24" fillId="0" borderId="36" xfId="0" applyNumberFormat="1" applyFont="1" applyFill="1" applyBorder="1" applyAlignment="1">
      <alignment horizontal="left" vertical="top" wrapText="1"/>
    </xf>
    <xf numFmtId="0" fontId="21" fillId="0" borderId="2" xfId="0" applyFont="1" applyFill="1" applyBorder="1" applyAlignment="1">
      <alignment horizontal="left" vertical="top"/>
    </xf>
    <xf numFmtId="164" fontId="24" fillId="0" borderId="2" xfId="0" applyNumberFormat="1" applyFont="1" applyFill="1" applyBorder="1" applyAlignment="1">
      <alignment horizontal="left" vertical="top" wrapText="1"/>
    </xf>
    <xf numFmtId="1" fontId="13" fillId="0" borderId="2" xfId="0" applyNumberFormat="1" applyFont="1" applyBorder="1" applyAlignment="1">
      <alignment horizontal="left" vertical="top"/>
    </xf>
    <xf numFmtId="0" fontId="19" fillId="0" borderId="42" xfId="0" applyFont="1" applyFill="1" applyBorder="1" applyAlignment="1">
      <alignment horizontal="left" vertical="top" wrapText="1"/>
    </xf>
    <xf numFmtId="0" fontId="33" fillId="0" borderId="42" xfId="0" applyFont="1" applyFill="1" applyBorder="1" applyAlignment="1">
      <alignment horizontal="left" vertical="top" wrapText="1"/>
    </xf>
    <xf numFmtId="1" fontId="13" fillId="0" borderId="63" xfId="0" applyNumberFormat="1" applyFont="1" applyBorder="1" applyAlignment="1">
      <alignment horizontal="left" vertical="top"/>
    </xf>
    <xf numFmtId="0" fontId="21" fillId="0" borderId="22" xfId="0" applyFont="1" applyFill="1" applyBorder="1" applyAlignment="1">
      <alignment horizontal="left" vertical="top"/>
    </xf>
    <xf numFmtId="1" fontId="13" fillId="0" borderId="22" xfId="0" applyNumberFormat="1" applyFont="1" applyBorder="1" applyAlignment="1">
      <alignment horizontal="left" vertical="top"/>
    </xf>
    <xf numFmtId="0" fontId="13" fillId="0" borderId="47" xfId="0" applyFont="1" applyBorder="1" applyAlignment="1">
      <alignment horizontal="left" vertical="top"/>
    </xf>
    <xf numFmtId="0" fontId="21" fillId="0" borderId="7" xfId="0" applyFont="1" applyFill="1" applyBorder="1" applyAlignment="1">
      <alignment horizontal="left" vertical="top"/>
    </xf>
    <xf numFmtId="1" fontId="13" fillId="0" borderId="7" xfId="0" applyNumberFormat="1" applyFont="1" applyBorder="1" applyAlignment="1">
      <alignment horizontal="left" vertical="top"/>
    </xf>
    <xf numFmtId="0" fontId="21" fillId="0" borderId="5" xfId="0" applyFont="1" applyFill="1" applyBorder="1" applyAlignment="1">
      <alignment horizontal="left" vertical="top"/>
    </xf>
    <xf numFmtId="1" fontId="13" fillId="0" borderId="5" xfId="0" applyNumberFormat="1" applyFont="1" applyBorder="1" applyAlignment="1">
      <alignment horizontal="left" vertical="top"/>
    </xf>
    <xf numFmtId="0" fontId="19" fillId="0" borderId="43" xfId="0" applyFont="1" applyFill="1" applyBorder="1" applyAlignment="1">
      <alignment horizontal="left" vertical="top" wrapText="1"/>
    </xf>
    <xf numFmtId="0" fontId="48" fillId="0" borderId="7" xfId="0" applyFont="1" applyFill="1" applyBorder="1" applyAlignment="1">
      <alignment horizontal="left" vertical="top" wrapText="1"/>
    </xf>
    <xf numFmtId="0" fontId="48" fillId="0" borderId="42" xfId="0" applyFont="1" applyFill="1" applyBorder="1" applyAlignment="1">
      <alignment horizontal="left" vertical="top" wrapText="1"/>
    </xf>
    <xf numFmtId="0" fontId="48" fillId="0" borderId="22" xfId="0" applyFont="1" applyFill="1" applyBorder="1" applyAlignment="1">
      <alignment horizontal="left" vertical="top" wrapText="1"/>
    </xf>
    <xf numFmtId="0" fontId="48" fillId="16" borderId="5" xfId="0" applyFont="1" applyFill="1" applyBorder="1" applyAlignment="1">
      <alignment vertical="top" wrapText="1"/>
    </xf>
    <xf numFmtId="0" fontId="50" fillId="16" borderId="5" xfId="0" applyFont="1" applyFill="1" applyBorder="1" applyAlignment="1">
      <alignment vertical="top" wrapText="1"/>
    </xf>
    <xf numFmtId="164" fontId="9" fillId="16" borderId="5" xfId="0" applyNumberFormat="1" applyFont="1" applyFill="1" applyBorder="1" applyAlignment="1">
      <alignment vertical="center" wrapText="1"/>
    </xf>
    <xf numFmtId="0" fontId="36" fillId="0" borderId="2" xfId="0" applyFont="1" applyBorder="1" applyAlignment="1">
      <alignment vertical="top" wrapText="1"/>
    </xf>
    <xf numFmtId="49" fontId="36" fillId="0" borderId="2" xfId="0" applyNumberFormat="1" applyFont="1" applyFill="1" applyBorder="1" applyAlignment="1">
      <alignment vertical="top" wrapText="1"/>
    </xf>
    <xf numFmtId="0" fontId="76" fillId="0" borderId="7" xfId="0" applyFont="1" applyFill="1" applyBorder="1" applyAlignment="1">
      <alignment horizontal="left" vertical="top" wrapText="1"/>
    </xf>
    <xf numFmtId="164" fontId="9" fillId="0" borderId="6" xfId="0" applyNumberFormat="1" applyFont="1" applyFill="1" applyBorder="1" applyAlignment="1">
      <alignment vertical="center" wrapText="1"/>
    </xf>
    <xf numFmtId="164" fontId="9" fillId="0" borderId="7" xfId="0" applyNumberFormat="1" applyFont="1" applyFill="1" applyBorder="1" applyAlignment="1">
      <alignment vertical="center" wrapText="1"/>
    </xf>
    <xf numFmtId="0" fontId="0" fillId="0" borderId="7" xfId="0" applyBorder="1" applyAlignment="1">
      <alignment vertical="top" wrapText="1"/>
    </xf>
    <xf numFmtId="0" fontId="76" fillId="0" borderId="5" xfId="0" applyFont="1" applyFill="1" applyBorder="1" applyAlignment="1">
      <alignment vertical="top" wrapText="1"/>
    </xf>
    <xf numFmtId="0" fontId="48" fillId="0" borderId="7" xfId="0" applyFont="1" applyFill="1" applyBorder="1" applyAlignment="1">
      <alignment vertical="top" wrapText="1"/>
    </xf>
    <xf numFmtId="0" fontId="49" fillId="14" borderId="6" xfId="0" applyFont="1" applyFill="1" applyBorder="1" applyAlignment="1">
      <alignment vertical="top" wrapText="1"/>
    </xf>
    <xf numFmtId="0" fontId="77" fillId="0" borderId="41" xfId="0" applyFont="1" applyFill="1" applyBorder="1" applyAlignment="1">
      <alignment horizontal="left" vertical="top" wrapText="1"/>
    </xf>
    <xf numFmtId="0" fontId="77" fillId="0" borderId="21" xfId="0" applyFont="1" applyFill="1" applyBorder="1" applyAlignment="1">
      <alignment horizontal="left" vertical="top" wrapText="1"/>
    </xf>
    <xf numFmtId="0" fontId="70" fillId="0" borderId="7" xfId="0" applyFont="1" applyFill="1" applyBorder="1" applyAlignment="1">
      <alignment horizontal="left" vertical="top" wrapText="1"/>
    </xf>
    <xf numFmtId="1" fontId="13" fillId="0" borderId="60" xfId="0" applyNumberFormat="1" applyFont="1" applyBorder="1" applyAlignment="1">
      <alignment horizontal="left" vertical="top" wrapText="1"/>
    </xf>
    <xf numFmtId="0" fontId="0" fillId="14" borderId="0" xfId="0" applyFill="1" applyAlignment="1">
      <alignment horizontal="left" vertical="top"/>
    </xf>
    <xf numFmtId="0" fontId="49" fillId="0" borderId="42" xfId="0" applyFont="1" applyFill="1" applyBorder="1" applyAlignment="1">
      <alignment horizontal="left" vertical="top" wrapText="1"/>
    </xf>
    <xf numFmtId="164" fontId="9" fillId="0" borderId="24" xfId="0" applyNumberFormat="1" applyFont="1" applyFill="1" applyBorder="1" applyAlignment="1">
      <alignment horizontal="center" vertical="center"/>
    </xf>
    <xf numFmtId="0" fontId="52" fillId="0" borderId="42" xfId="0" applyFont="1" applyFill="1" applyBorder="1" applyAlignment="1">
      <alignment horizontal="left" vertical="top" wrapText="1"/>
    </xf>
    <xf numFmtId="0" fontId="52" fillId="0" borderId="22" xfId="0" applyFont="1" applyFill="1" applyBorder="1" applyAlignment="1">
      <alignment horizontal="left" vertical="top" wrapText="1"/>
    </xf>
    <xf numFmtId="0" fontId="48" fillId="0" borderId="42" xfId="0" applyFont="1" applyFill="1" applyBorder="1" applyAlignment="1">
      <alignment horizontal="left" vertical="top" wrapText="1"/>
    </xf>
    <xf numFmtId="0" fontId="48" fillId="0" borderId="22" xfId="0" applyFont="1" applyFill="1" applyBorder="1" applyAlignment="1">
      <alignment horizontal="left" vertical="top" wrapText="1"/>
    </xf>
    <xf numFmtId="164" fontId="9" fillId="0" borderId="44" xfId="0" applyNumberFormat="1" applyFont="1" applyFill="1" applyBorder="1" applyAlignment="1">
      <alignment horizontal="center" vertical="center" wrapText="1"/>
    </xf>
    <xf numFmtId="164" fontId="9" fillId="0" borderId="26" xfId="0" applyNumberFormat="1" applyFont="1" applyFill="1" applyBorder="1" applyAlignment="1">
      <alignment horizontal="center" vertical="center" wrapText="1"/>
    </xf>
    <xf numFmtId="0" fontId="50" fillId="0" borderId="2" xfId="0" applyFont="1" applyFill="1" applyBorder="1" applyAlignment="1">
      <alignment horizontal="left" vertical="top" wrapText="1"/>
    </xf>
    <xf numFmtId="0" fontId="48" fillId="0" borderId="2" xfId="0" applyFont="1" applyFill="1" applyBorder="1" applyAlignment="1">
      <alignment horizontal="left" vertical="top" wrapText="1"/>
    </xf>
    <xf numFmtId="164" fontId="9" fillId="0" borderId="24" xfId="0" applyNumberFormat="1" applyFont="1" applyFill="1" applyBorder="1" applyAlignment="1">
      <alignment horizontal="center" vertical="center" wrapText="1"/>
    </xf>
    <xf numFmtId="0" fontId="52" fillId="0" borderId="2" xfId="0" applyFont="1" applyFill="1" applyBorder="1" applyAlignment="1">
      <alignment horizontal="left" vertical="top" wrapText="1"/>
    </xf>
    <xf numFmtId="164" fontId="9" fillId="0" borderId="8" xfId="0" applyNumberFormat="1" applyFont="1" applyFill="1" applyBorder="1" applyAlignment="1">
      <alignment horizontal="center" vertical="center" wrapText="1"/>
    </xf>
    <xf numFmtId="164" fontId="9" fillId="0" borderId="9" xfId="0" applyNumberFormat="1" applyFont="1" applyFill="1" applyBorder="1" applyAlignment="1">
      <alignment horizontal="center" vertical="center" wrapText="1"/>
    </xf>
    <xf numFmtId="164" fontId="9" fillId="0" borderId="24" xfId="0" applyNumberFormat="1" applyFont="1" applyFill="1" applyBorder="1" applyAlignment="1">
      <alignment horizontal="center" vertical="center" wrapText="1"/>
    </xf>
    <xf numFmtId="0" fontId="63" fillId="0" borderId="2" xfId="0" applyFont="1" applyBorder="1" applyAlignment="1">
      <alignment horizontal="left" vertical="top"/>
    </xf>
    <xf numFmtId="0" fontId="4" fillId="0" borderId="2" xfId="0" applyFont="1" applyFill="1" applyBorder="1" applyAlignment="1">
      <alignment horizontal="left" vertical="top"/>
    </xf>
    <xf numFmtId="0" fontId="13" fillId="0" borderId="2" xfId="0" applyFont="1" applyFill="1" applyBorder="1" applyAlignment="1">
      <alignment horizontal="left" vertical="top"/>
    </xf>
    <xf numFmtId="3" fontId="63" fillId="0" borderId="2" xfId="0" applyNumberFormat="1" applyFont="1" applyBorder="1" applyAlignment="1">
      <alignment horizontal="left" vertical="top"/>
    </xf>
    <xf numFmtId="0" fontId="17" fillId="0" borderId="42" xfId="0" applyFont="1" applyFill="1" applyBorder="1" applyAlignment="1">
      <alignment horizontal="left" vertical="top" wrapText="1"/>
    </xf>
    <xf numFmtId="0" fontId="21" fillId="0" borderId="42" xfId="0" applyFont="1" applyFill="1" applyBorder="1" applyAlignment="1">
      <alignment horizontal="left" vertical="top" wrapText="1"/>
    </xf>
    <xf numFmtId="0" fontId="0" fillId="0" borderId="42" xfId="0" applyBorder="1" applyAlignment="1">
      <alignment horizontal="left" vertical="top" wrapText="1"/>
    </xf>
    <xf numFmtId="0" fontId="13" fillId="0" borderId="42" xfId="0" applyFont="1" applyBorder="1" applyAlignment="1">
      <alignment horizontal="left" vertical="top" wrapText="1"/>
    </xf>
    <xf numFmtId="164" fontId="24" fillId="0" borderId="42" xfId="0" applyNumberFormat="1" applyFont="1" applyFill="1" applyBorder="1" applyAlignment="1">
      <alignment horizontal="left" vertical="top"/>
    </xf>
    <xf numFmtId="0" fontId="63" fillId="0" borderId="42" xfId="0" applyFont="1" applyBorder="1" applyAlignment="1">
      <alignment horizontal="left" vertical="top"/>
    </xf>
    <xf numFmtId="0" fontId="13" fillId="0" borderId="45" xfId="0" applyFont="1" applyBorder="1" applyAlignment="1">
      <alignment horizontal="left" vertical="top"/>
    </xf>
    <xf numFmtId="0" fontId="13" fillId="0" borderId="63" xfId="0" applyFont="1" applyBorder="1" applyAlignment="1">
      <alignment horizontal="left" vertical="top"/>
    </xf>
    <xf numFmtId="164" fontId="24" fillId="0" borderId="22" xfId="0" applyNumberFormat="1" applyFont="1" applyFill="1" applyBorder="1" applyAlignment="1">
      <alignment horizontal="left" vertical="top"/>
    </xf>
    <xf numFmtId="0" fontId="63" fillId="0" borderId="22" xfId="0" applyFont="1" applyBorder="1" applyAlignment="1">
      <alignment horizontal="left" vertical="top"/>
    </xf>
    <xf numFmtId="0" fontId="13" fillId="0" borderId="46" xfId="0" applyFont="1" applyBorder="1" applyAlignment="1">
      <alignment horizontal="left" vertical="top"/>
    </xf>
    <xf numFmtId="164" fontId="9" fillId="0" borderId="3" xfId="0" applyNumberFormat="1" applyFont="1" applyFill="1" applyBorder="1" applyAlignment="1">
      <alignment horizontal="center" vertical="center" wrapText="1"/>
    </xf>
    <xf numFmtId="0" fontId="50" fillId="0" borderId="44" xfId="0" applyFont="1" applyFill="1" applyBorder="1" applyAlignment="1">
      <alignment horizontal="left" vertical="top" wrapText="1"/>
    </xf>
    <xf numFmtId="0" fontId="42" fillId="0" borderId="42" xfId="0" applyFont="1" applyFill="1" applyBorder="1" applyAlignment="1">
      <alignment horizontal="left" vertical="top" wrapText="1"/>
    </xf>
    <xf numFmtId="0" fontId="50" fillId="0" borderId="24" xfId="0" applyFont="1" applyFill="1" applyBorder="1" applyAlignment="1">
      <alignment horizontal="left" vertical="top" wrapText="1"/>
    </xf>
    <xf numFmtId="0" fontId="50" fillId="0" borderId="26" xfId="0" applyFont="1" applyFill="1" applyBorder="1" applyAlignment="1">
      <alignment horizontal="left" vertical="top" wrapText="1"/>
    </xf>
    <xf numFmtId="0" fontId="42" fillId="0" borderId="22" xfId="0" applyFont="1" applyFill="1" applyBorder="1" applyAlignment="1">
      <alignment horizontal="left" vertical="top" wrapText="1"/>
    </xf>
    <xf numFmtId="0" fontId="10" fillId="0" borderId="22" xfId="0" applyFont="1" applyFill="1" applyBorder="1" applyAlignment="1">
      <alignment horizontal="left" vertical="top"/>
    </xf>
    <xf numFmtId="0" fontId="21" fillId="0" borderId="2" xfId="0" applyFont="1" applyFill="1" applyBorder="1" applyAlignment="1">
      <alignment horizontal="left" vertical="top" wrapText="1"/>
    </xf>
    <xf numFmtId="0" fontId="50" fillId="0" borderId="22" xfId="0" applyFont="1" applyFill="1" applyBorder="1" applyAlignment="1">
      <alignment horizontal="left" vertical="top" wrapText="1"/>
    </xf>
    <xf numFmtId="0" fontId="34" fillId="2" borderId="2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34" fillId="2" borderId="2" xfId="0" applyFont="1" applyFill="1" applyBorder="1" applyAlignment="1">
      <alignment horizontal="center" vertical="center" wrapText="1"/>
    </xf>
    <xf numFmtId="0" fontId="35" fillId="0" borderId="42" xfId="0" applyFont="1" applyBorder="1" applyAlignment="1">
      <alignment horizontal="left" vertical="top" wrapText="1"/>
    </xf>
    <xf numFmtId="0" fontId="34" fillId="2" borderId="24" xfId="0" applyFont="1" applyFill="1" applyBorder="1" applyAlignment="1">
      <alignment horizontal="center" vertical="center"/>
    </xf>
    <xf numFmtId="0" fontId="34" fillId="2" borderId="63" xfId="0" applyFont="1" applyFill="1" applyBorder="1" applyAlignment="1">
      <alignment horizontal="center" vertical="center" wrapText="1"/>
    </xf>
    <xf numFmtId="0" fontId="49" fillId="0" borderId="22" xfId="0" applyFont="1" applyFill="1" applyBorder="1" applyAlignment="1">
      <alignment horizontal="left" vertical="top" wrapText="1"/>
    </xf>
    <xf numFmtId="0" fontId="35" fillId="0" borderId="22" xfId="0" applyFont="1" applyBorder="1" applyAlignment="1">
      <alignment horizontal="left" vertical="top" wrapText="1"/>
    </xf>
    <xf numFmtId="165" fontId="64" fillId="0" borderId="2" xfId="0" applyNumberFormat="1" applyFont="1" applyBorder="1" applyAlignment="1">
      <alignment horizontal="right" vertical="top"/>
    </xf>
    <xf numFmtId="0" fontId="43" fillId="16" borderId="2" xfId="0" applyFont="1" applyFill="1" applyBorder="1" applyAlignment="1">
      <alignment horizontal="center" vertical="top" wrapText="1"/>
    </xf>
    <xf numFmtId="0" fontId="42" fillId="16" borderId="2" xfId="0" applyFont="1" applyFill="1" applyBorder="1" applyAlignment="1">
      <alignment horizontal="left" vertical="top"/>
    </xf>
    <xf numFmtId="164" fontId="55" fillId="0" borderId="2" xfId="0" applyNumberFormat="1" applyFont="1" applyFill="1" applyBorder="1" applyAlignment="1">
      <alignment horizontal="left" vertical="top" wrapText="1"/>
    </xf>
    <xf numFmtId="0" fontId="44" fillId="16" borderId="2" xfId="0" applyFont="1" applyFill="1" applyBorder="1" applyAlignment="1">
      <alignment horizontal="left" vertical="top"/>
    </xf>
    <xf numFmtId="0" fontId="19" fillId="0" borderId="2" xfId="0" applyFont="1" applyFill="1" applyBorder="1" applyAlignment="1">
      <alignment horizontal="center" vertical="top" wrapText="1"/>
    </xf>
    <xf numFmtId="165" fontId="13" fillId="0" borderId="2" xfId="0" applyNumberFormat="1" applyFont="1" applyBorder="1" applyAlignment="1">
      <alignment horizontal="left" vertical="top"/>
    </xf>
    <xf numFmtId="165" fontId="4" fillId="0" borderId="2" xfId="0" applyNumberFormat="1" applyFont="1" applyBorder="1" applyAlignment="1">
      <alignment horizontal="left" vertical="top"/>
    </xf>
    <xf numFmtId="0" fontId="33" fillId="16" borderId="2" xfId="0" applyFont="1" applyFill="1" applyBorder="1" applyAlignment="1">
      <alignment horizontal="left" vertical="top" wrapText="1"/>
    </xf>
    <xf numFmtId="0" fontId="21" fillId="16" borderId="2" xfId="0" applyFont="1" applyFill="1" applyBorder="1" applyAlignment="1">
      <alignment horizontal="left" vertical="top"/>
    </xf>
    <xf numFmtId="0" fontId="4" fillId="16" borderId="2" xfId="0" applyFont="1" applyFill="1" applyBorder="1" applyAlignment="1">
      <alignment horizontal="left" vertical="top"/>
    </xf>
    <xf numFmtId="164" fontId="64" fillId="0" borderId="2" xfId="0" applyNumberFormat="1" applyFont="1" applyFill="1" applyBorder="1" applyAlignment="1">
      <alignment horizontal="right" vertical="top"/>
    </xf>
    <xf numFmtId="165" fontId="13" fillId="0" borderId="2" xfId="0" applyNumberFormat="1" applyFont="1" applyFill="1" applyBorder="1" applyAlignment="1">
      <alignment horizontal="left" vertical="top"/>
    </xf>
    <xf numFmtId="0" fontId="66" fillId="0" borderId="42" xfId="0" applyFont="1" applyFill="1" applyBorder="1" applyAlignment="1">
      <alignment horizontal="left" vertical="top" wrapText="1"/>
    </xf>
    <xf numFmtId="1" fontId="41" fillId="16" borderId="63" xfId="0" applyNumberFormat="1" applyFont="1" applyFill="1" applyBorder="1" applyAlignment="1">
      <alignment horizontal="left" vertical="top"/>
    </xf>
    <xf numFmtId="165" fontId="13" fillId="0" borderId="63" xfId="0" applyNumberFormat="1" applyFont="1" applyBorder="1" applyAlignment="1">
      <alignment horizontal="left" vertical="top"/>
    </xf>
    <xf numFmtId="1" fontId="13" fillId="16" borderId="63" xfId="0" applyNumberFormat="1" applyFont="1" applyFill="1" applyBorder="1" applyAlignment="1">
      <alignment horizontal="left" vertical="top"/>
    </xf>
    <xf numFmtId="165" fontId="13" fillId="0" borderId="63" xfId="0" applyNumberFormat="1" applyFont="1" applyFill="1" applyBorder="1" applyAlignment="1">
      <alignment horizontal="left" vertical="top"/>
    </xf>
    <xf numFmtId="164" fontId="9" fillId="0" borderId="44" xfId="0" applyNumberFormat="1" applyFont="1" applyFill="1" applyBorder="1" applyAlignment="1">
      <alignment horizontal="center" vertical="center"/>
    </xf>
    <xf numFmtId="0" fontId="21" fillId="0" borderId="46" xfId="0" applyFont="1" applyFill="1" applyBorder="1" applyAlignment="1">
      <alignment horizontal="left" vertical="top"/>
    </xf>
    <xf numFmtId="0" fontId="4" fillId="0" borderId="42" xfId="0" applyFont="1" applyFill="1" applyBorder="1" applyAlignment="1">
      <alignment horizontal="left" vertical="top"/>
    </xf>
    <xf numFmtId="0" fontId="64" fillId="0" borderId="42" xfId="0" applyFont="1" applyFill="1" applyBorder="1" applyAlignment="1">
      <alignment horizontal="right" vertical="top"/>
    </xf>
    <xf numFmtId="1" fontId="13" fillId="0" borderId="45" xfId="0" applyNumberFormat="1" applyFont="1" applyFill="1" applyBorder="1" applyAlignment="1">
      <alignment horizontal="left" vertical="top"/>
    </xf>
    <xf numFmtId="1" fontId="13" fillId="0" borderId="63" xfId="0" applyNumberFormat="1" applyFont="1" applyFill="1" applyBorder="1" applyAlignment="1">
      <alignment horizontal="left" vertical="top"/>
    </xf>
    <xf numFmtId="0" fontId="17" fillId="0" borderId="22" xfId="0" applyFont="1" applyFill="1" applyBorder="1" applyAlignment="1">
      <alignment horizontal="left" vertical="top" wrapText="1"/>
    </xf>
    <xf numFmtId="0" fontId="4" fillId="0" borderId="22" xfId="0" applyFont="1" applyFill="1" applyBorder="1" applyAlignment="1">
      <alignment horizontal="left" vertical="top"/>
    </xf>
    <xf numFmtId="1" fontId="13" fillId="0" borderId="46" xfId="0" applyNumberFormat="1" applyFont="1" applyFill="1" applyBorder="1" applyAlignment="1">
      <alignment horizontal="left" vertical="top"/>
    </xf>
    <xf numFmtId="164" fontId="24" fillId="0" borderId="2" xfId="0" applyNumberFormat="1" applyFont="1" applyFill="1" applyBorder="1" applyAlignment="1">
      <alignment horizontal="left" vertical="top"/>
    </xf>
    <xf numFmtId="0" fontId="4" fillId="0" borderId="2" xfId="0" applyFont="1" applyBorder="1" applyAlignment="1">
      <alignment horizontal="left" vertical="top" wrapText="1"/>
    </xf>
    <xf numFmtId="1" fontId="64" fillId="0" borderId="2" xfId="0" applyNumberFormat="1" applyFont="1" applyFill="1" applyBorder="1" applyAlignment="1">
      <alignment horizontal="right" vertical="top"/>
    </xf>
    <xf numFmtId="164" fontId="64" fillId="0" borderId="2" xfId="0" applyNumberFormat="1" applyFont="1" applyBorder="1" applyAlignment="1">
      <alignment horizontal="right" vertical="top"/>
    </xf>
    <xf numFmtId="0" fontId="48" fillId="0" borderId="2" xfId="0" applyFont="1" applyFill="1" applyBorder="1" applyAlignment="1">
      <alignment horizontal="left" vertical="top"/>
    </xf>
    <xf numFmtId="0" fontId="96" fillId="0" borderId="2" xfId="0" applyFont="1" applyFill="1" applyBorder="1" applyAlignment="1">
      <alignment horizontal="left" vertical="top" wrapText="1"/>
    </xf>
    <xf numFmtId="0" fontId="97" fillId="0" borderId="2" xfId="0" applyFont="1" applyFill="1" applyBorder="1" applyAlignment="1">
      <alignment horizontal="left" vertical="top" wrapText="1"/>
    </xf>
    <xf numFmtId="0" fontId="4" fillId="0" borderId="42" xfId="0" applyFont="1" applyBorder="1" applyAlignment="1">
      <alignment horizontal="left" vertical="top" wrapText="1"/>
    </xf>
    <xf numFmtId="0" fontId="13" fillId="0" borderId="63" xfId="0" applyFont="1" applyFill="1" applyBorder="1" applyAlignment="1">
      <alignment horizontal="left" vertical="top"/>
    </xf>
    <xf numFmtId="0" fontId="32" fillId="0" borderId="0" xfId="0" applyFont="1" applyAlignment="1">
      <alignment horizontal="center" vertical="center"/>
    </xf>
    <xf numFmtId="3" fontId="32" fillId="0" borderId="0" xfId="0" applyNumberFormat="1" applyFont="1" applyAlignment="1">
      <alignment horizontal="center" vertical="center"/>
    </xf>
    <xf numFmtId="0" fontId="38" fillId="0" borderId="0" xfId="1" applyAlignment="1">
      <alignment horizontal="center" vertical="center"/>
    </xf>
    <xf numFmtId="0" fontId="0" fillId="0" borderId="0" xfId="0" applyAlignment="1">
      <alignment horizontal="left" vertical="top" wrapText="1"/>
    </xf>
    <xf numFmtId="164" fontId="98" fillId="0" borderId="24" xfId="0" applyNumberFormat="1" applyFont="1" applyFill="1" applyBorder="1" applyAlignment="1">
      <alignment horizontal="center" vertical="center" wrapText="1"/>
    </xf>
    <xf numFmtId="164" fontId="98" fillId="0" borderId="26" xfId="0" applyNumberFormat="1" applyFont="1" applyFill="1" applyBorder="1" applyAlignment="1">
      <alignment horizontal="center" vertical="center" wrapText="1"/>
    </xf>
    <xf numFmtId="0" fontId="34" fillId="15" borderId="5" xfId="0" applyFont="1" applyFill="1" applyBorder="1" applyAlignment="1">
      <alignment horizontal="center" vertical="center" wrapText="1"/>
    </xf>
    <xf numFmtId="14" fontId="11" fillId="0" borderId="1" xfId="0" applyNumberFormat="1" applyFont="1" applyBorder="1" applyAlignment="1">
      <alignment vertical="center"/>
    </xf>
    <xf numFmtId="14" fontId="13" fillId="0" borderId="0" xfId="0" applyNumberFormat="1" applyFont="1" applyBorder="1" applyAlignment="1">
      <alignment horizontal="right" vertical="center"/>
    </xf>
    <xf numFmtId="0" fontId="2" fillId="0" borderId="42" xfId="0" applyFont="1" applyBorder="1" applyAlignment="1">
      <alignment horizontal="left" vertical="top" wrapText="1"/>
    </xf>
    <xf numFmtId="166" fontId="18" fillId="0" borderId="2" xfId="0" applyNumberFormat="1" applyFont="1" applyFill="1" applyBorder="1" applyAlignment="1">
      <alignment horizontal="left" vertical="top"/>
    </xf>
    <xf numFmtId="164" fontId="18" fillId="0" borderId="2" xfId="0" applyNumberFormat="1" applyFont="1" applyFill="1" applyBorder="1" applyAlignment="1">
      <alignment horizontal="left" vertical="top" wrapText="1"/>
    </xf>
    <xf numFmtId="164" fontId="18" fillId="0" borderId="22" xfId="0" applyNumberFormat="1" applyFont="1" applyFill="1" applyBorder="1" applyAlignment="1">
      <alignment horizontal="left" vertical="top" wrapText="1"/>
    </xf>
    <xf numFmtId="164" fontId="18" fillId="0" borderId="22" xfId="0" applyNumberFormat="1" applyFont="1" applyFill="1" applyBorder="1" applyAlignment="1">
      <alignment horizontal="left" vertical="top"/>
    </xf>
    <xf numFmtId="164" fontId="18" fillId="0" borderId="42" xfId="0" applyNumberFormat="1" applyFont="1" applyFill="1" applyBorder="1" applyAlignment="1">
      <alignment horizontal="left" vertical="top"/>
    </xf>
    <xf numFmtId="164" fontId="18" fillId="0" borderId="42" xfId="0" applyNumberFormat="1" applyFont="1" applyFill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166" fontId="18" fillId="0" borderId="7" xfId="0" applyNumberFormat="1" applyFont="1" applyFill="1" applyBorder="1" applyAlignment="1">
      <alignment horizontal="left" vertical="top"/>
    </xf>
    <xf numFmtId="0" fontId="13" fillId="0" borderId="2" xfId="0" applyFont="1" applyBorder="1" applyAlignment="1">
      <alignment horizontal="right" vertical="top"/>
    </xf>
    <xf numFmtId="164" fontId="24" fillId="0" borderId="5" xfId="0" applyNumberFormat="1" applyFont="1" applyFill="1" applyBorder="1" applyAlignment="1">
      <alignment horizontal="left" vertical="top"/>
    </xf>
    <xf numFmtId="0" fontId="2" fillId="0" borderId="5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166" fontId="18" fillId="0" borderId="42" xfId="0" applyNumberFormat="1" applyFont="1" applyFill="1" applyBorder="1" applyAlignment="1">
      <alignment horizontal="left" vertical="top"/>
    </xf>
    <xf numFmtId="0" fontId="13" fillId="0" borderId="42" xfId="0" applyFont="1" applyBorder="1" applyAlignment="1">
      <alignment horizontal="right" vertical="top"/>
    </xf>
    <xf numFmtId="0" fontId="21" fillId="0" borderId="21" xfId="0" applyFont="1" applyFill="1" applyBorder="1" applyAlignment="1">
      <alignment horizontal="left" vertical="top"/>
    </xf>
    <xf numFmtId="164" fontId="24" fillId="0" borderId="21" xfId="0" applyNumberFormat="1" applyFont="1" applyFill="1" applyBorder="1" applyAlignment="1">
      <alignment horizontal="left" vertical="top"/>
    </xf>
    <xf numFmtId="0" fontId="13" fillId="0" borderId="22" xfId="0" applyFont="1" applyBorder="1" applyAlignment="1">
      <alignment horizontal="right" vertical="top"/>
    </xf>
    <xf numFmtId="1" fontId="13" fillId="0" borderId="51" xfId="0" applyNumberFormat="1" applyFont="1" applyBorder="1" applyAlignment="1">
      <alignment horizontal="left" vertical="top"/>
    </xf>
    <xf numFmtId="1" fontId="13" fillId="0" borderId="2" xfId="0" applyNumberFormat="1" applyFont="1" applyBorder="1" applyAlignment="1">
      <alignment horizontal="right" vertical="top"/>
    </xf>
    <xf numFmtId="1" fontId="13" fillId="0" borderId="57" xfId="0" applyNumberFormat="1" applyFont="1" applyBorder="1" applyAlignment="1">
      <alignment horizontal="right" vertical="top"/>
    </xf>
    <xf numFmtId="0" fontId="33" fillId="0" borderId="2" xfId="0" applyFont="1" applyFill="1" applyBorder="1" applyAlignment="1">
      <alignment horizontal="left" vertical="top" wrapText="1"/>
    </xf>
    <xf numFmtId="164" fontId="24" fillId="0" borderId="2" xfId="0" applyNumberFormat="1" applyFont="1" applyFill="1" applyBorder="1" applyAlignment="1">
      <alignment horizontal="left" vertical="top"/>
    </xf>
    <xf numFmtId="164" fontId="24" fillId="0" borderId="22" xfId="0" applyNumberFormat="1" applyFont="1" applyFill="1" applyBorder="1" applyAlignment="1">
      <alignment horizontal="left" vertical="top"/>
    </xf>
    <xf numFmtId="0" fontId="33" fillId="0" borderId="42" xfId="0" applyFont="1" applyFill="1" applyBorder="1" applyAlignment="1">
      <alignment horizontal="left" vertical="top" wrapText="1"/>
    </xf>
    <xf numFmtId="0" fontId="33" fillId="0" borderId="22" xfId="0" applyFont="1" applyFill="1" applyBorder="1" applyAlignment="1">
      <alignment horizontal="left" vertical="top" wrapText="1"/>
    </xf>
    <xf numFmtId="0" fontId="48" fillId="0" borderId="21" xfId="0" applyFont="1" applyFill="1" applyBorder="1" applyAlignment="1">
      <alignment horizontal="left" vertical="top" wrapText="1"/>
    </xf>
    <xf numFmtId="164" fontId="9" fillId="0" borderId="20" xfId="0" applyNumberFormat="1" applyFont="1" applyFill="1" applyBorder="1" applyAlignment="1">
      <alignment horizontal="center" vertical="center"/>
    </xf>
    <xf numFmtId="1" fontId="13" fillId="0" borderId="42" xfId="0" applyNumberFormat="1" applyFont="1" applyBorder="1" applyAlignment="1">
      <alignment horizontal="right" vertical="top"/>
    </xf>
    <xf numFmtId="1" fontId="13" fillId="0" borderId="45" xfId="0" applyNumberFormat="1" applyFont="1" applyBorder="1" applyAlignment="1">
      <alignment horizontal="right" vertical="top"/>
    </xf>
    <xf numFmtId="1" fontId="13" fillId="0" borderId="63" xfId="0" applyNumberFormat="1" applyFont="1" applyBorder="1" applyAlignment="1">
      <alignment horizontal="right" vertical="top"/>
    </xf>
    <xf numFmtId="1" fontId="13" fillId="0" borderId="22" xfId="0" applyNumberFormat="1" applyFont="1" applyBorder="1" applyAlignment="1">
      <alignment horizontal="right" vertical="top"/>
    </xf>
    <xf numFmtId="1" fontId="13" fillId="0" borderId="46" xfId="0" applyNumberFormat="1" applyFont="1" applyBorder="1" applyAlignment="1">
      <alignment horizontal="right" vertical="top"/>
    </xf>
    <xf numFmtId="164" fontId="18" fillId="0" borderId="5" xfId="0" applyNumberFormat="1" applyFont="1" applyFill="1" applyBorder="1" applyAlignment="1">
      <alignment horizontal="left" vertical="top"/>
    </xf>
    <xf numFmtId="0" fontId="4" fillId="0" borderId="5" xfId="0" applyFont="1" applyFill="1" applyBorder="1" applyAlignment="1">
      <alignment horizontal="left" vertical="top"/>
    </xf>
    <xf numFmtId="1" fontId="13" fillId="0" borderId="5" xfId="0" applyNumberFormat="1" applyFont="1" applyBorder="1" applyAlignment="1">
      <alignment horizontal="right" vertical="top"/>
    </xf>
    <xf numFmtId="1" fontId="13" fillId="0" borderId="48" xfId="0" applyNumberFormat="1" applyFont="1" applyBorder="1" applyAlignment="1">
      <alignment horizontal="right" vertical="top"/>
    </xf>
    <xf numFmtId="0" fontId="2" fillId="0" borderId="22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left" vertical="top" wrapText="1"/>
    </xf>
    <xf numFmtId="3" fontId="64" fillId="0" borderId="66" xfId="0" applyNumberFormat="1" applyFont="1" applyBorder="1" applyAlignment="1">
      <alignment horizontal="right" vertical="top"/>
    </xf>
    <xf numFmtId="3" fontId="64" fillId="0" borderId="4" xfId="0" applyNumberFormat="1" applyFont="1" applyBorder="1" applyAlignment="1">
      <alignment horizontal="right" vertical="top"/>
    </xf>
    <xf numFmtId="3" fontId="64" fillId="0" borderId="28" xfId="0" applyNumberFormat="1" applyFont="1" applyBorder="1" applyAlignment="1">
      <alignment horizontal="right" vertical="top"/>
    </xf>
    <xf numFmtId="0" fontId="100" fillId="0" borderId="21" xfId="0" applyFont="1" applyFill="1" applyBorder="1" applyAlignment="1">
      <alignment horizontal="left" vertical="top" wrapText="1"/>
    </xf>
    <xf numFmtId="0" fontId="2" fillId="0" borderId="21" xfId="0" applyFont="1" applyBorder="1" applyAlignment="1">
      <alignment horizontal="left" vertical="top" wrapText="1"/>
    </xf>
    <xf numFmtId="0" fontId="4" fillId="0" borderId="21" xfId="0" applyFont="1" applyBorder="1" applyAlignment="1">
      <alignment horizontal="left" vertical="top" wrapText="1"/>
    </xf>
    <xf numFmtId="3" fontId="64" fillId="0" borderId="21" xfId="0" applyNumberFormat="1" applyFont="1" applyBorder="1" applyAlignment="1">
      <alignment horizontal="right" vertical="top"/>
    </xf>
    <xf numFmtId="0" fontId="17" fillId="0" borderId="21" xfId="0" applyFont="1" applyFill="1" applyBorder="1" applyAlignment="1">
      <alignment vertical="top" wrapText="1"/>
    </xf>
    <xf numFmtId="0" fontId="13" fillId="0" borderId="21" xfId="0" applyFont="1" applyBorder="1" applyAlignment="1">
      <alignment horizontal="right" vertical="top"/>
    </xf>
    <xf numFmtId="0" fontId="0" fillId="0" borderId="0" xfId="0" applyAlignment="1">
      <alignment horizontal="left" vertical="top" wrapText="1"/>
    </xf>
    <xf numFmtId="1" fontId="13" fillId="0" borderId="42" xfId="0" applyNumberFormat="1" applyFont="1" applyBorder="1" applyAlignment="1">
      <alignment horizontal="left" vertical="top"/>
    </xf>
    <xf numFmtId="1" fontId="34" fillId="2" borderId="2" xfId="0" applyNumberFormat="1" applyFont="1" applyFill="1" applyBorder="1" applyAlignment="1">
      <alignment horizontal="center" vertical="center" wrapText="1"/>
    </xf>
    <xf numFmtId="0" fontId="48" fillId="0" borderId="2" xfId="0" applyFont="1" applyFill="1" applyBorder="1" applyAlignment="1">
      <alignment horizontal="left" vertical="top" wrapText="1"/>
    </xf>
    <xf numFmtId="0" fontId="48" fillId="0" borderId="42" xfId="0" applyFont="1" applyFill="1" applyBorder="1" applyAlignment="1">
      <alignment horizontal="left" vertical="top" wrapText="1"/>
    </xf>
    <xf numFmtId="0" fontId="48" fillId="0" borderId="22" xfId="0" applyFont="1" applyFill="1" applyBorder="1" applyAlignment="1">
      <alignment horizontal="left" vertical="top" wrapText="1"/>
    </xf>
    <xf numFmtId="0" fontId="33" fillId="0" borderId="42" xfId="0" applyFont="1" applyFill="1" applyBorder="1" applyAlignment="1">
      <alignment horizontal="center" vertical="top" wrapText="1"/>
    </xf>
    <xf numFmtId="0" fontId="33" fillId="0" borderId="2" xfId="0" applyFont="1" applyFill="1" applyBorder="1" applyAlignment="1">
      <alignment horizontal="center" vertical="top" wrapText="1"/>
    </xf>
    <xf numFmtId="0" fontId="33" fillId="0" borderId="22" xfId="0" applyFont="1" applyFill="1" applyBorder="1" applyAlignment="1">
      <alignment horizontal="center" vertical="top" wrapText="1"/>
    </xf>
    <xf numFmtId="0" fontId="32" fillId="0" borderId="0" xfId="0" applyFont="1" applyAlignment="1">
      <alignment horizontal="center" vertical="center"/>
    </xf>
    <xf numFmtId="0" fontId="0" fillId="0" borderId="0" xfId="0" applyAlignment="1">
      <alignment horizontal="left" vertical="top" wrapText="1"/>
    </xf>
    <xf numFmtId="3" fontId="32" fillId="0" borderId="0" xfId="0" applyNumberFormat="1" applyFont="1" applyAlignment="1">
      <alignment horizontal="center" vertical="center"/>
    </xf>
    <xf numFmtId="0" fontId="38" fillId="0" borderId="0" xfId="1" applyAlignment="1">
      <alignment horizontal="center" vertical="center"/>
    </xf>
    <xf numFmtId="0" fontId="48" fillId="0" borderId="2" xfId="0" applyFont="1" applyFill="1" applyBorder="1" applyAlignment="1">
      <alignment horizontal="left" vertical="top" wrapText="1"/>
    </xf>
    <xf numFmtId="0" fontId="48" fillId="0" borderId="22" xfId="0" applyFont="1" applyFill="1" applyBorder="1" applyAlignment="1">
      <alignment horizontal="left" vertical="top" wrapText="1"/>
    </xf>
    <xf numFmtId="0" fontId="48" fillId="0" borderId="42" xfId="0" applyFont="1" applyFill="1" applyBorder="1" applyAlignment="1">
      <alignment horizontal="left" vertical="top" wrapText="1"/>
    </xf>
    <xf numFmtId="0" fontId="21" fillId="0" borderId="2" xfId="0" applyFont="1" applyFill="1" applyBorder="1" applyAlignment="1">
      <alignment horizontal="left" vertical="top" wrapText="1"/>
    </xf>
    <xf numFmtId="0" fontId="48" fillId="0" borderId="5" xfId="0" applyFont="1" applyFill="1" applyBorder="1" applyAlignment="1">
      <alignment horizontal="left" vertical="top" wrapText="1"/>
    </xf>
    <xf numFmtId="0" fontId="33" fillId="0" borderId="2" xfId="0" applyFont="1" applyFill="1" applyBorder="1" applyAlignment="1">
      <alignment horizontal="center" vertical="top" wrapText="1"/>
    </xf>
    <xf numFmtId="0" fontId="48" fillId="0" borderId="7" xfId="0" applyFont="1" applyFill="1" applyBorder="1" applyAlignment="1">
      <alignment horizontal="left" vertical="top" wrapText="1"/>
    </xf>
    <xf numFmtId="0" fontId="105" fillId="0" borderId="0" xfId="0" applyFont="1" applyAlignment="1">
      <alignment horizontal="left" vertical="top"/>
    </xf>
    <xf numFmtId="164" fontId="9" fillId="0" borderId="67" xfId="0" applyNumberFormat="1" applyFont="1" applyFill="1" applyBorder="1" applyAlignment="1">
      <alignment horizontal="center" vertical="center" wrapText="1"/>
    </xf>
    <xf numFmtId="0" fontId="58" fillId="0" borderId="44" xfId="0" applyFont="1" applyFill="1" applyBorder="1" applyAlignment="1">
      <alignment horizontal="left" vertical="top" wrapText="1"/>
    </xf>
    <xf numFmtId="3" fontId="64" fillId="0" borderId="45" xfId="0" applyNumberFormat="1" applyFont="1" applyBorder="1" applyAlignment="1">
      <alignment horizontal="right" vertical="top"/>
    </xf>
    <xf numFmtId="3" fontId="64" fillId="0" borderId="63" xfId="0" applyNumberFormat="1" applyFont="1" applyBorder="1" applyAlignment="1">
      <alignment horizontal="right" vertical="top"/>
    </xf>
    <xf numFmtId="3" fontId="64" fillId="0" borderId="46" xfId="0" applyNumberFormat="1" applyFont="1" applyBorder="1" applyAlignment="1">
      <alignment horizontal="right" vertical="top"/>
    </xf>
    <xf numFmtId="164" fontId="9" fillId="0" borderId="15" xfId="0" applyNumberFormat="1" applyFont="1" applyFill="1" applyBorder="1" applyAlignment="1">
      <alignment horizontal="center" vertical="center" wrapText="1"/>
    </xf>
    <xf numFmtId="164" fontId="9" fillId="0" borderId="15" xfId="0" applyNumberFormat="1" applyFont="1" applyFill="1" applyBorder="1" applyAlignment="1">
      <alignment horizontal="left" vertical="center" wrapText="1"/>
    </xf>
    <xf numFmtId="164" fontId="39" fillId="16" borderId="10" xfId="0" applyNumberFormat="1" applyFont="1" applyFill="1" applyBorder="1" applyAlignment="1">
      <alignment horizontal="center" vertical="center" wrapText="1"/>
    </xf>
    <xf numFmtId="1" fontId="13" fillId="0" borderId="17" xfId="0" applyNumberFormat="1" applyFont="1" applyBorder="1" applyAlignment="1">
      <alignment horizontal="left" vertical="top"/>
    </xf>
    <xf numFmtId="1" fontId="13" fillId="0" borderId="12" xfId="0" applyNumberFormat="1" applyFont="1" applyBorder="1" applyAlignment="1">
      <alignment horizontal="left" vertical="top"/>
    </xf>
    <xf numFmtId="0" fontId="77" fillId="0" borderId="44" xfId="0" applyFont="1" applyFill="1" applyBorder="1" applyAlignment="1">
      <alignment horizontal="left" vertical="top" wrapText="1"/>
    </xf>
    <xf numFmtId="0" fontId="77" fillId="0" borderId="24" xfId="0" applyFont="1" applyFill="1" applyBorder="1" applyAlignment="1">
      <alignment horizontal="left" vertical="top" wrapText="1"/>
    </xf>
    <xf numFmtId="0" fontId="77" fillId="0" borderId="26" xfId="0" applyFont="1" applyFill="1" applyBorder="1" applyAlignment="1">
      <alignment horizontal="left" vertical="top" wrapText="1"/>
    </xf>
    <xf numFmtId="0" fontId="70" fillId="16" borderId="22" xfId="0" applyFont="1" applyFill="1" applyBorder="1" applyAlignment="1">
      <alignment horizontal="left" vertical="top" wrapText="1"/>
    </xf>
    <xf numFmtId="0" fontId="50" fillId="0" borderId="43" xfId="0" applyFont="1" applyFill="1" applyBorder="1" applyAlignment="1">
      <alignment horizontal="left" vertical="top" wrapText="1"/>
    </xf>
    <xf numFmtId="0" fontId="33" fillId="0" borderId="43" xfId="0" applyFont="1" applyFill="1" applyBorder="1" applyAlignment="1">
      <alignment horizontal="center" vertical="top" wrapText="1"/>
    </xf>
    <xf numFmtId="3" fontId="64" fillId="0" borderId="50" xfId="0" applyNumberFormat="1" applyFont="1" applyBorder="1" applyAlignment="1">
      <alignment horizontal="right" vertical="top"/>
    </xf>
    <xf numFmtId="0" fontId="13" fillId="0" borderId="12" xfId="0" applyFont="1" applyBorder="1" applyAlignment="1">
      <alignment horizontal="left" vertical="top"/>
    </xf>
    <xf numFmtId="0" fontId="33" fillId="0" borderId="7" xfId="0" applyFont="1" applyFill="1" applyBorder="1" applyAlignment="1">
      <alignment horizontal="center" vertical="top" wrapText="1"/>
    </xf>
    <xf numFmtId="166" fontId="18" fillId="15" borderId="2" xfId="0" applyNumberFormat="1" applyFont="1" applyFill="1" applyBorder="1" applyAlignment="1">
      <alignment horizontal="left" vertical="top"/>
    </xf>
    <xf numFmtId="167" fontId="18" fillId="15" borderId="42" xfId="0" applyNumberFormat="1" applyFont="1" applyFill="1" applyBorder="1" applyAlignment="1">
      <alignment horizontal="left" vertical="top"/>
    </xf>
    <xf numFmtId="166" fontId="18" fillId="15" borderId="22" xfId="0" applyNumberFormat="1" applyFont="1" applyFill="1" applyBorder="1" applyAlignment="1">
      <alignment horizontal="left" vertical="top"/>
    </xf>
    <xf numFmtId="0" fontId="20" fillId="0" borderId="2" xfId="0" applyFont="1" applyBorder="1" applyAlignment="1">
      <alignment horizontal="left" vertical="top"/>
    </xf>
    <xf numFmtId="2" fontId="0" fillId="14" borderId="0" xfId="0" applyNumberFormat="1" applyFill="1" applyAlignment="1">
      <alignment horizontal="left" vertical="top"/>
    </xf>
    <xf numFmtId="2" fontId="13" fillId="0" borderId="0" xfId="0" applyNumberFormat="1" applyFont="1" applyAlignment="1">
      <alignment horizontal="left" vertical="top"/>
    </xf>
    <xf numFmtId="166" fontId="99" fillId="15" borderId="2" xfId="0" applyNumberFormat="1" applyFont="1" applyFill="1" applyBorder="1" applyAlignment="1">
      <alignment horizontal="left" vertical="top" wrapText="1"/>
    </xf>
    <xf numFmtId="166" fontId="18" fillId="15" borderId="2" xfId="0" applyNumberFormat="1" applyFont="1" applyFill="1" applyBorder="1" applyAlignment="1">
      <alignment horizontal="left" vertical="top" wrapText="1"/>
    </xf>
    <xf numFmtId="167" fontId="18" fillId="15" borderId="2" xfId="0" applyNumberFormat="1" applyFont="1" applyFill="1" applyBorder="1" applyAlignment="1">
      <alignment horizontal="left" vertical="top" wrapText="1"/>
    </xf>
    <xf numFmtId="167" fontId="18" fillId="15" borderId="2" xfId="0" applyNumberFormat="1" applyFont="1" applyFill="1" applyBorder="1" applyAlignment="1">
      <alignment horizontal="left" vertical="top"/>
    </xf>
    <xf numFmtId="167" fontId="18" fillId="15" borderId="22" xfId="0" applyNumberFormat="1" applyFont="1" applyFill="1" applyBorder="1" applyAlignment="1">
      <alignment horizontal="left" vertical="top"/>
    </xf>
    <xf numFmtId="167" fontId="34" fillId="15" borderId="2" xfId="0" applyNumberFormat="1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left" vertical="top" wrapText="1"/>
    </xf>
    <xf numFmtId="0" fontId="13" fillId="0" borderId="7" xfId="0" applyFont="1" applyBorder="1" applyAlignment="1">
      <alignment horizontal="center" vertical="center" wrapText="1"/>
    </xf>
    <xf numFmtId="0" fontId="0" fillId="0" borderId="7" xfId="0" applyBorder="1"/>
    <xf numFmtId="164" fontId="24" fillId="0" borderId="2" xfId="0" applyNumberFormat="1" applyFont="1" applyFill="1" applyBorder="1" applyAlignment="1">
      <alignment horizontal="left" vertical="top"/>
    </xf>
    <xf numFmtId="164" fontId="24" fillId="0" borderId="22" xfId="0" applyNumberFormat="1" applyFont="1" applyFill="1" applyBorder="1" applyAlignment="1">
      <alignment horizontal="left" vertical="top"/>
    </xf>
    <xf numFmtId="164" fontId="24" fillId="0" borderId="2" xfId="0" applyNumberFormat="1" applyFont="1" applyFill="1" applyBorder="1" applyAlignment="1">
      <alignment horizontal="left" vertical="top"/>
    </xf>
    <xf numFmtId="164" fontId="24" fillId="0" borderId="22" xfId="0" applyNumberFormat="1" applyFont="1" applyFill="1" applyBorder="1" applyAlignment="1">
      <alignment horizontal="left" vertical="top"/>
    </xf>
    <xf numFmtId="0" fontId="33" fillId="0" borderId="42" xfId="0" applyFont="1" applyFill="1" applyBorder="1" applyAlignment="1">
      <alignment horizontal="left" vertical="top" wrapText="1"/>
    </xf>
    <xf numFmtId="0" fontId="33" fillId="0" borderId="22" xfId="0" applyFont="1" applyFill="1" applyBorder="1" applyAlignment="1">
      <alignment horizontal="left" vertical="top" wrapText="1"/>
    </xf>
    <xf numFmtId="166" fontId="18" fillId="0" borderId="21" xfId="0" applyNumberFormat="1" applyFont="1" applyFill="1" applyBorder="1" applyAlignment="1">
      <alignment horizontal="left" vertical="top"/>
    </xf>
    <xf numFmtId="0" fontId="4" fillId="0" borderId="21" xfId="0" applyFont="1" applyFill="1" applyBorder="1" applyAlignment="1">
      <alignment horizontal="left" vertical="top"/>
    </xf>
    <xf numFmtId="0" fontId="13" fillId="0" borderId="22" xfId="0" applyFont="1" applyFill="1" applyBorder="1" applyAlignment="1">
      <alignment horizontal="right" vertical="top"/>
    </xf>
    <xf numFmtId="3" fontId="64" fillId="0" borderId="43" xfId="0" applyNumberFormat="1" applyFont="1" applyFill="1" applyBorder="1" applyAlignment="1">
      <alignment horizontal="right" vertical="top"/>
    </xf>
    <xf numFmtId="1" fontId="13" fillId="0" borderId="51" xfId="0" applyNumberFormat="1" applyFont="1" applyFill="1" applyBorder="1" applyAlignment="1">
      <alignment horizontal="left" vertical="top"/>
    </xf>
    <xf numFmtId="166" fontId="18" fillId="0" borderId="22" xfId="0" applyNumberFormat="1" applyFont="1" applyFill="1" applyBorder="1" applyAlignment="1">
      <alignment horizontal="left" vertical="top"/>
    </xf>
    <xf numFmtId="0" fontId="97" fillId="0" borderId="42" xfId="0" applyFont="1" applyFill="1" applyBorder="1" applyAlignment="1">
      <alignment horizontal="left" vertical="top" wrapText="1"/>
    </xf>
    <xf numFmtId="0" fontId="13" fillId="0" borderId="42" xfId="0" applyFont="1" applyFill="1" applyBorder="1" applyAlignment="1">
      <alignment horizontal="left" vertical="top"/>
    </xf>
    <xf numFmtId="3" fontId="64" fillId="0" borderId="42" xfId="0" applyNumberFormat="1" applyFont="1" applyFill="1" applyBorder="1" applyAlignment="1">
      <alignment horizontal="right" vertical="top"/>
    </xf>
    <xf numFmtId="0" fontId="97" fillId="0" borderId="21" xfId="0" applyFont="1" applyFill="1" applyBorder="1" applyAlignment="1">
      <alignment horizontal="left" vertical="top" wrapText="1"/>
    </xf>
    <xf numFmtId="0" fontId="33" fillId="0" borderId="21" xfId="0" applyFont="1" applyFill="1" applyBorder="1" applyAlignment="1">
      <alignment horizontal="left" vertical="top" wrapText="1"/>
    </xf>
    <xf numFmtId="0" fontId="48" fillId="0" borderId="21" xfId="0" applyFont="1" applyFill="1" applyBorder="1" applyAlignment="1">
      <alignment horizontal="left" vertical="top"/>
    </xf>
    <xf numFmtId="164" fontId="24" fillId="0" borderId="21" xfId="0" applyNumberFormat="1" applyFont="1" applyFill="1" applyBorder="1" applyAlignment="1">
      <alignment horizontal="left" vertical="top" wrapText="1"/>
    </xf>
    <xf numFmtId="164" fontId="18" fillId="0" borderId="21" xfId="0" applyNumberFormat="1" applyFont="1" applyFill="1" applyBorder="1" applyAlignment="1">
      <alignment horizontal="left" vertical="top" wrapText="1"/>
    </xf>
    <xf numFmtId="0" fontId="13" fillId="0" borderId="21" xfId="0" applyFont="1" applyFill="1" applyBorder="1" applyAlignment="1">
      <alignment horizontal="left" vertical="top"/>
    </xf>
    <xf numFmtId="3" fontId="64" fillId="0" borderId="21" xfId="0" applyNumberFormat="1" applyFont="1" applyFill="1" applyBorder="1" applyAlignment="1">
      <alignment horizontal="right" vertical="top"/>
    </xf>
    <xf numFmtId="0" fontId="96" fillId="0" borderId="42" xfId="0" applyFont="1" applyFill="1" applyBorder="1" applyAlignment="1">
      <alignment horizontal="left" vertical="top" wrapText="1"/>
    </xf>
    <xf numFmtId="0" fontId="97" fillId="0" borderId="22" xfId="0" applyFont="1" applyFill="1" applyBorder="1" applyAlignment="1">
      <alignment horizontal="left" vertical="top" wrapText="1"/>
    </xf>
    <xf numFmtId="0" fontId="13" fillId="0" borderId="22" xfId="0" applyFont="1" applyFill="1" applyBorder="1" applyAlignment="1">
      <alignment horizontal="left" vertical="top"/>
    </xf>
    <xf numFmtId="3" fontId="64" fillId="0" borderId="22" xfId="0" applyNumberFormat="1" applyFont="1" applyFill="1" applyBorder="1" applyAlignment="1">
      <alignment horizontal="right" vertical="top"/>
    </xf>
    <xf numFmtId="1" fontId="13" fillId="0" borderId="2" xfId="0" applyNumberFormat="1" applyFont="1" applyFill="1" applyBorder="1" applyAlignment="1">
      <alignment horizontal="left" vertical="top"/>
    </xf>
    <xf numFmtId="1" fontId="13" fillId="0" borderId="42" xfId="0" applyNumberFormat="1" applyFont="1" applyFill="1" applyBorder="1" applyAlignment="1">
      <alignment horizontal="left" vertical="top"/>
    </xf>
    <xf numFmtId="1" fontId="13" fillId="0" borderId="22" xfId="0" applyNumberFormat="1" applyFont="1" applyFill="1" applyBorder="1" applyAlignment="1">
      <alignment horizontal="left" vertical="top"/>
    </xf>
    <xf numFmtId="1" fontId="41" fillId="16" borderId="2" xfId="0" applyNumberFormat="1" applyFont="1" applyFill="1" applyBorder="1" applyAlignment="1">
      <alignment horizontal="left" vertical="top"/>
    </xf>
    <xf numFmtId="1" fontId="13" fillId="16" borderId="2" xfId="0" applyNumberFormat="1" applyFont="1" applyFill="1" applyBorder="1" applyAlignment="1">
      <alignment horizontal="left" vertical="top"/>
    </xf>
    <xf numFmtId="0" fontId="38" fillId="0" borderId="2" xfId="1" applyFill="1" applyBorder="1" applyAlignment="1">
      <alignment horizontal="left" vertical="top" wrapText="1"/>
    </xf>
    <xf numFmtId="0" fontId="108" fillId="0" borderId="2" xfId="1" applyFont="1" applyFill="1" applyBorder="1" applyAlignment="1">
      <alignment horizontal="left" vertical="top" wrapText="1"/>
    </xf>
    <xf numFmtId="164" fontId="24" fillId="0" borderId="22" xfId="0" applyNumberFormat="1" applyFont="1" applyFill="1" applyBorder="1" applyAlignment="1">
      <alignment horizontal="left" vertical="top"/>
    </xf>
    <xf numFmtId="3" fontId="0" fillId="0" borderId="0" xfId="0" applyNumberFormat="1" applyAlignment="1">
      <alignment horizontal="left" vertical="top"/>
    </xf>
    <xf numFmtId="0" fontId="0" fillId="19" borderId="2" xfId="0" applyFill="1" applyBorder="1"/>
    <xf numFmtId="1" fontId="0" fillId="0" borderId="0" xfId="0" applyNumberFormat="1" applyAlignment="1">
      <alignment horizontal="left" vertical="top"/>
    </xf>
    <xf numFmtId="0" fontId="48" fillId="0" borderId="5" xfId="0" applyFont="1" applyFill="1" applyBorder="1" applyAlignment="1">
      <alignment horizontal="left" vertical="top" wrapText="1"/>
    </xf>
    <xf numFmtId="164" fontId="9" fillId="0" borderId="18" xfId="0" applyNumberFormat="1" applyFont="1" applyFill="1" applyBorder="1" applyAlignment="1">
      <alignment horizontal="center" vertical="center" wrapText="1"/>
    </xf>
    <xf numFmtId="0" fontId="48" fillId="0" borderId="22" xfId="0" applyFont="1" applyFill="1" applyBorder="1" applyAlignment="1">
      <alignment horizontal="left" vertical="top" wrapText="1"/>
    </xf>
    <xf numFmtId="164" fontId="24" fillId="0" borderId="22" xfId="0" applyNumberFormat="1" applyFont="1" applyFill="1" applyBorder="1" applyAlignment="1">
      <alignment horizontal="left" vertical="top"/>
    </xf>
    <xf numFmtId="0" fontId="33" fillId="0" borderId="22" xfId="0" applyFont="1" applyFill="1" applyBorder="1" applyAlignment="1">
      <alignment horizontal="left" vertical="top" wrapText="1"/>
    </xf>
    <xf numFmtId="0" fontId="33" fillId="0" borderId="5" xfId="0" applyFont="1" applyFill="1" applyBorder="1" applyAlignment="1">
      <alignment horizontal="left" vertical="top" wrapText="1"/>
    </xf>
    <xf numFmtId="164" fontId="9" fillId="0" borderId="26" xfId="0" applyNumberFormat="1" applyFont="1" applyFill="1" applyBorder="1" applyAlignment="1">
      <alignment horizontal="center" vertical="center" wrapText="1"/>
    </xf>
    <xf numFmtId="0" fontId="49" fillId="0" borderId="5" xfId="0" applyFont="1" applyFill="1" applyBorder="1" applyAlignment="1">
      <alignment horizontal="left" vertical="top" wrapText="1"/>
    </xf>
    <xf numFmtId="0" fontId="110" fillId="0" borderId="69" xfId="0" applyFont="1" applyBorder="1" applyAlignment="1">
      <alignment vertical="top" wrapText="1"/>
    </xf>
    <xf numFmtId="0" fontId="111" fillId="0" borderId="70" xfId="0" applyFont="1" applyBorder="1" applyAlignment="1">
      <alignment vertical="top" wrapText="1"/>
    </xf>
    <xf numFmtId="0" fontId="111" fillId="0" borderId="73" xfId="0" applyFont="1" applyBorder="1" applyAlignment="1">
      <alignment vertical="top" wrapText="1"/>
    </xf>
    <xf numFmtId="0" fontId="0" fillId="0" borderId="0" xfId="0" applyAlignment="1">
      <alignment horizontal="center"/>
    </xf>
    <xf numFmtId="167" fontId="18" fillId="15" borderId="5" xfId="0" applyNumberFormat="1" applyFont="1" applyFill="1" applyBorder="1" applyAlignment="1">
      <alignment horizontal="left" vertical="top"/>
    </xf>
    <xf numFmtId="166" fontId="18" fillId="15" borderId="7" xfId="0" applyNumberFormat="1" applyFont="1" applyFill="1" applyBorder="1" applyAlignment="1">
      <alignment horizontal="left" vertical="top"/>
    </xf>
    <xf numFmtId="0" fontId="113" fillId="0" borderId="69" xfId="0" applyFont="1" applyBorder="1" applyAlignment="1">
      <alignment vertical="top" wrapText="1"/>
    </xf>
    <xf numFmtId="0" fontId="111" fillId="0" borderId="75" xfId="0" applyFont="1" applyBorder="1" applyAlignment="1">
      <alignment vertical="top" wrapText="1"/>
    </xf>
    <xf numFmtId="0" fontId="110" fillId="0" borderId="75" xfId="0" applyFont="1" applyBorder="1" applyAlignment="1">
      <alignment vertical="top" wrapText="1"/>
    </xf>
    <xf numFmtId="0" fontId="111" fillId="0" borderId="70" xfId="0" applyFont="1" applyBorder="1" applyAlignment="1">
      <alignment horizontal="center" vertical="top" wrapText="1"/>
    </xf>
    <xf numFmtId="0" fontId="117" fillId="0" borderId="0" xfId="0" applyFont="1"/>
    <xf numFmtId="1" fontId="116" fillId="0" borderId="75" xfId="0" applyNumberFormat="1" applyFont="1" applyBorder="1" applyAlignment="1">
      <alignment vertical="top"/>
    </xf>
    <xf numFmtId="3" fontId="116" fillId="0" borderId="75" xfId="0" applyNumberFormat="1" applyFont="1" applyBorder="1" applyAlignment="1">
      <alignment vertical="top"/>
    </xf>
    <xf numFmtId="1" fontId="116" fillId="0" borderId="75" xfId="0" applyNumberFormat="1" applyFont="1" applyBorder="1"/>
    <xf numFmtId="0" fontId="116" fillId="0" borderId="0" xfId="0" applyFont="1"/>
    <xf numFmtId="0" fontId="111" fillId="0" borderId="74" xfId="0" applyFont="1" applyBorder="1" applyAlignment="1">
      <alignment vertical="top" wrapText="1"/>
    </xf>
    <xf numFmtId="0" fontId="111" fillId="0" borderId="75" xfId="0" applyFont="1" applyBorder="1" applyAlignment="1">
      <alignment horizontal="center" vertical="top" wrapText="1"/>
    </xf>
    <xf numFmtId="0" fontId="114" fillId="0" borderId="70" xfId="0" applyFont="1" applyBorder="1" applyAlignment="1">
      <alignment vertical="top" wrapText="1"/>
    </xf>
    <xf numFmtId="0" fontId="114" fillId="0" borderId="74" xfId="0" applyFont="1" applyBorder="1" applyAlignment="1">
      <alignment vertical="top" wrapText="1"/>
    </xf>
    <xf numFmtId="164" fontId="24" fillId="0" borderId="2" xfId="0" applyNumberFormat="1" applyFont="1" applyFill="1" applyBorder="1" applyAlignment="1">
      <alignment horizontal="left" vertical="top"/>
    </xf>
    <xf numFmtId="0" fontId="48" fillId="0" borderId="7" xfId="0" applyFont="1" applyFill="1" applyBorder="1" applyAlignment="1">
      <alignment horizontal="left" vertical="top" wrapText="1"/>
    </xf>
    <xf numFmtId="0" fontId="24" fillId="0" borderId="7" xfId="0" applyFont="1" applyFill="1" applyBorder="1" applyAlignment="1">
      <alignment horizontal="left" vertical="top" wrapText="1"/>
    </xf>
    <xf numFmtId="0" fontId="17" fillId="0" borderId="7" xfId="0" applyFont="1" applyFill="1" applyBorder="1" applyAlignment="1">
      <alignment horizontal="left" vertical="top" wrapText="1"/>
    </xf>
    <xf numFmtId="0" fontId="2" fillId="0" borderId="7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13" fillId="0" borderId="57" xfId="0" applyFont="1" applyBorder="1" applyAlignment="1">
      <alignment horizontal="left" vertical="top"/>
    </xf>
    <xf numFmtId="164" fontId="9" fillId="0" borderId="19" xfId="0" applyNumberFormat="1" applyFont="1" applyFill="1" applyBorder="1" applyAlignment="1">
      <alignment horizontal="center" vertical="center" wrapText="1"/>
    </xf>
    <xf numFmtId="0" fontId="48" fillId="0" borderId="7" xfId="0" applyFont="1" applyFill="1" applyBorder="1" applyAlignment="1">
      <alignment horizontal="left" vertical="top" wrapText="1"/>
    </xf>
    <xf numFmtId="0" fontId="49" fillId="0" borderId="7" xfId="0" applyFont="1" applyFill="1" applyBorder="1" applyAlignment="1">
      <alignment horizontal="left" vertical="top" wrapText="1"/>
    </xf>
    <xf numFmtId="0" fontId="0" fillId="0" borderId="7" xfId="0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/>
    </xf>
    <xf numFmtId="1" fontId="13" fillId="0" borderId="7" xfId="0" applyNumberFormat="1" applyFont="1" applyFill="1" applyBorder="1" applyAlignment="1">
      <alignment horizontal="left" vertical="top"/>
    </xf>
    <xf numFmtId="3" fontId="64" fillId="0" borderId="7" xfId="0" applyNumberFormat="1" applyFont="1" applyFill="1" applyBorder="1" applyAlignment="1">
      <alignment horizontal="right" vertical="top"/>
    </xf>
    <xf numFmtId="1" fontId="13" fillId="0" borderId="57" xfId="0" applyNumberFormat="1" applyFont="1" applyFill="1" applyBorder="1" applyAlignment="1">
      <alignment horizontal="left" vertical="top"/>
    </xf>
    <xf numFmtId="167" fontId="24" fillId="0" borderId="2" xfId="0" applyNumberFormat="1" applyFont="1" applyFill="1" applyBorder="1" applyAlignment="1">
      <alignment horizontal="left" vertical="top"/>
    </xf>
    <xf numFmtId="14" fontId="38" fillId="0" borderId="0" xfId="1" applyNumberFormat="1" applyBorder="1" applyAlignment="1">
      <alignment horizontal="right" vertical="center"/>
    </xf>
    <xf numFmtId="0" fontId="52" fillId="0" borderId="5" xfId="0" applyFont="1" applyFill="1" applyBorder="1" applyAlignment="1">
      <alignment horizontal="left" vertical="top" wrapText="1"/>
    </xf>
    <xf numFmtId="0" fontId="52" fillId="0" borderId="7" xfId="0" applyFont="1" applyFill="1" applyBorder="1" applyAlignment="1">
      <alignment horizontal="left" vertical="top" wrapText="1"/>
    </xf>
    <xf numFmtId="0" fontId="48" fillId="0" borderId="5" xfId="0" applyFont="1" applyFill="1" applyBorder="1" applyAlignment="1">
      <alignment horizontal="left" vertical="top" wrapText="1"/>
    </xf>
    <xf numFmtId="0" fontId="48" fillId="0" borderId="7" xfId="0" applyFont="1" applyFill="1" applyBorder="1" applyAlignment="1">
      <alignment horizontal="left" vertical="top" wrapText="1"/>
    </xf>
    <xf numFmtId="164" fontId="9" fillId="0" borderId="18" xfId="0" applyNumberFormat="1" applyFont="1" applyFill="1" applyBorder="1" applyAlignment="1">
      <alignment horizontal="center" vertical="center" wrapText="1"/>
    </xf>
    <xf numFmtId="164" fontId="9" fillId="0" borderId="19" xfId="0" applyNumberFormat="1" applyFont="1" applyFill="1" applyBorder="1" applyAlignment="1">
      <alignment horizontal="center" vertical="center" wrapText="1"/>
    </xf>
    <xf numFmtId="0" fontId="79" fillId="0" borderId="0" xfId="0" applyFont="1" applyAlignment="1">
      <alignment horizontal="center" vertical="center" wrapText="1"/>
    </xf>
    <xf numFmtId="0" fontId="52" fillId="6" borderId="10" xfId="0" applyFont="1" applyFill="1" applyBorder="1" applyAlignment="1">
      <alignment horizontal="center" vertical="center" wrapText="1"/>
    </xf>
    <xf numFmtId="0" fontId="52" fillId="6" borderId="11" xfId="0" applyFont="1" applyFill="1" applyBorder="1" applyAlignment="1">
      <alignment horizontal="center" vertical="center" wrapText="1"/>
    </xf>
    <xf numFmtId="0" fontId="52" fillId="6" borderId="12" xfId="0" applyFont="1" applyFill="1" applyBorder="1" applyAlignment="1">
      <alignment horizontal="center" vertical="center" wrapText="1"/>
    </xf>
    <xf numFmtId="164" fontId="9" fillId="0" borderId="24" xfId="0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left" vertical="top" wrapText="1"/>
    </xf>
    <xf numFmtId="0" fontId="48" fillId="0" borderId="2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top" wrapText="1"/>
    </xf>
    <xf numFmtId="0" fontId="52" fillId="0" borderId="2" xfId="0" applyFont="1" applyFill="1" applyBorder="1" applyAlignment="1">
      <alignment horizontal="left" vertical="top" wrapText="1"/>
    </xf>
    <xf numFmtId="0" fontId="73" fillId="16" borderId="2" xfId="0" applyFont="1" applyFill="1" applyBorder="1" applyAlignment="1">
      <alignment horizontal="left" vertical="top" wrapText="1"/>
    </xf>
    <xf numFmtId="164" fontId="39" fillId="16" borderId="24" xfId="0" applyNumberFormat="1" applyFont="1" applyFill="1" applyBorder="1" applyAlignment="1">
      <alignment horizontal="center" vertical="center" wrapText="1"/>
    </xf>
    <xf numFmtId="164" fontId="9" fillId="0" borderId="44" xfId="0" applyNumberFormat="1" applyFont="1" applyFill="1" applyBorder="1" applyAlignment="1">
      <alignment horizontal="center" vertical="center"/>
    </xf>
    <xf numFmtId="0" fontId="49" fillId="0" borderId="42" xfId="0" applyFont="1" applyFill="1" applyBorder="1" applyAlignment="1">
      <alignment horizontal="left" vertical="top" wrapText="1"/>
    </xf>
    <xf numFmtId="0" fontId="49" fillId="0" borderId="2" xfId="0" applyFont="1" applyFill="1" applyBorder="1" applyAlignment="1">
      <alignment horizontal="left" vertical="top" wrapText="1"/>
    </xf>
    <xf numFmtId="0" fontId="48" fillId="0" borderId="42" xfId="0" applyFont="1" applyFill="1" applyBorder="1" applyAlignment="1">
      <alignment horizontal="left" vertical="top" wrapText="1"/>
    </xf>
    <xf numFmtId="0" fontId="52" fillId="6" borderId="65" xfId="0" applyFont="1" applyFill="1" applyBorder="1" applyAlignment="1">
      <alignment horizontal="center" vertical="center" wrapText="1"/>
    </xf>
    <xf numFmtId="0" fontId="52" fillId="6" borderId="0" xfId="0" applyFont="1" applyFill="1" applyBorder="1" applyAlignment="1">
      <alignment horizontal="center" vertical="center" wrapText="1"/>
    </xf>
    <xf numFmtId="0" fontId="52" fillId="6" borderId="64" xfId="0" applyFont="1" applyFill="1" applyBorder="1" applyAlignment="1">
      <alignment horizontal="center" vertical="center" wrapText="1"/>
    </xf>
    <xf numFmtId="0" fontId="54" fillId="6" borderId="65" xfId="0" applyFont="1" applyFill="1" applyBorder="1" applyAlignment="1">
      <alignment horizontal="center" vertical="center" wrapText="1"/>
    </xf>
    <xf numFmtId="0" fontId="54" fillId="6" borderId="0" xfId="0" applyFont="1" applyFill="1" applyBorder="1" applyAlignment="1">
      <alignment horizontal="center" vertical="center" wrapText="1"/>
    </xf>
    <xf numFmtId="0" fontId="54" fillId="6" borderId="64" xfId="0" applyFont="1" applyFill="1" applyBorder="1" applyAlignment="1">
      <alignment horizontal="center" vertical="center" wrapText="1"/>
    </xf>
    <xf numFmtId="164" fontId="9" fillId="0" borderId="26" xfId="0" applyNumberFormat="1" applyFont="1" applyFill="1" applyBorder="1" applyAlignment="1">
      <alignment horizontal="center" vertical="center"/>
    </xf>
    <xf numFmtId="0" fontId="49" fillId="0" borderId="22" xfId="0" applyFont="1" applyFill="1" applyBorder="1" applyAlignment="1">
      <alignment horizontal="left" vertical="top" wrapText="1"/>
    </xf>
    <xf numFmtId="0" fontId="48" fillId="0" borderId="22" xfId="0" applyFont="1" applyFill="1" applyBorder="1" applyAlignment="1">
      <alignment horizontal="left" vertical="top" wrapText="1"/>
    </xf>
    <xf numFmtId="0" fontId="17" fillId="0" borderId="22" xfId="0" applyFont="1" applyFill="1" applyBorder="1" applyAlignment="1">
      <alignment horizontal="center" vertical="top" wrapText="1"/>
    </xf>
    <xf numFmtId="0" fontId="40" fillId="6" borderId="0" xfId="0" applyFont="1" applyFill="1" applyBorder="1" applyAlignment="1">
      <alignment horizontal="center" vertical="center" wrapText="1"/>
    </xf>
    <xf numFmtId="0" fontId="40" fillId="6" borderId="64" xfId="0" applyFont="1" applyFill="1" applyBorder="1" applyAlignment="1">
      <alignment horizontal="center" vertical="center" wrapText="1"/>
    </xf>
    <xf numFmtId="0" fontId="8" fillId="0" borderId="2" xfId="0" applyFont="1" applyBorder="1"/>
    <xf numFmtId="0" fontId="8" fillId="0" borderId="22" xfId="0" applyFont="1" applyBorder="1"/>
    <xf numFmtId="0" fontId="19" fillId="0" borderId="2" xfId="0" applyFont="1" applyFill="1" applyBorder="1" applyAlignment="1">
      <alignment horizontal="left" vertical="top" wrapText="1"/>
    </xf>
    <xf numFmtId="0" fontId="33" fillId="0" borderId="2" xfId="0" applyFont="1" applyFill="1" applyBorder="1" applyAlignment="1">
      <alignment horizontal="left" vertical="top" wrapText="1"/>
    </xf>
    <xf numFmtId="164" fontId="24" fillId="0" borderId="2" xfId="0" applyNumberFormat="1" applyFont="1" applyFill="1" applyBorder="1" applyAlignment="1">
      <alignment horizontal="left" vertical="top"/>
    </xf>
    <xf numFmtId="164" fontId="50" fillId="0" borderId="2" xfId="0" applyNumberFormat="1" applyFont="1" applyFill="1" applyBorder="1" applyAlignment="1">
      <alignment horizontal="left" vertical="top"/>
    </xf>
    <xf numFmtId="164" fontId="19" fillId="0" borderId="2" xfId="0" applyNumberFormat="1" applyFont="1" applyFill="1" applyBorder="1" applyAlignment="1">
      <alignment horizontal="left" vertical="top" wrapText="1"/>
    </xf>
    <xf numFmtId="164" fontId="9" fillId="0" borderId="2" xfId="0" applyNumberFormat="1" applyFont="1" applyFill="1" applyBorder="1" applyAlignment="1">
      <alignment horizontal="left" vertical="top" wrapText="1"/>
    </xf>
    <xf numFmtId="164" fontId="10" fillId="0" borderId="2" xfId="0" applyNumberFormat="1" applyFont="1" applyFill="1" applyBorder="1" applyAlignment="1">
      <alignment horizontal="left" vertical="top"/>
    </xf>
    <xf numFmtId="0" fontId="17" fillId="0" borderId="22" xfId="0" applyFont="1" applyFill="1" applyBorder="1" applyAlignment="1">
      <alignment horizontal="left" vertical="top" wrapText="1"/>
    </xf>
    <xf numFmtId="0" fontId="40" fillId="6" borderId="65" xfId="0" applyFont="1" applyFill="1" applyBorder="1" applyAlignment="1">
      <alignment horizontal="center" vertical="center" wrapText="1"/>
    </xf>
    <xf numFmtId="0" fontId="57" fillId="16" borderId="2" xfId="0" applyFont="1" applyFill="1" applyBorder="1" applyAlignment="1">
      <alignment horizontal="left" vertical="top" wrapText="1"/>
    </xf>
    <xf numFmtId="0" fontId="70" fillId="16" borderId="2" xfId="0" applyFont="1" applyFill="1" applyBorder="1" applyAlignment="1">
      <alignment horizontal="left" vertical="top" wrapText="1"/>
    </xf>
    <xf numFmtId="0" fontId="40" fillId="16" borderId="2" xfId="0" applyFont="1" applyFill="1" applyBorder="1" applyAlignment="1">
      <alignment horizontal="center" vertical="top" wrapText="1"/>
    </xf>
    <xf numFmtId="164" fontId="9" fillId="0" borderId="24" xfId="0" applyNumberFormat="1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top" wrapText="1"/>
    </xf>
    <xf numFmtId="0" fontId="50" fillId="0" borderId="2" xfId="0" applyFont="1" applyFill="1" applyBorder="1" applyAlignment="1">
      <alignment horizontal="left" vertical="top" wrapText="1"/>
    </xf>
    <xf numFmtId="164" fontId="9" fillId="16" borderId="24" xfId="0" applyNumberFormat="1" applyFont="1" applyFill="1" applyBorder="1" applyAlignment="1">
      <alignment horizontal="left" vertical="center" wrapText="1"/>
    </xf>
    <xf numFmtId="0" fontId="50" fillId="16" borderId="2" xfId="0" applyFont="1" applyFill="1" applyBorder="1" applyAlignment="1">
      <alignment horizontal="left" vertical="top" wrapText="1"/>
    </xf>
    <xf numFmtId="0" fontId="48" fillId="16" borderId="2" xfId="0" applyFont="1" applyFill="1" applyBorder="1" applyAlignment="1">
      <alignment horizontal="left" vertical="top" wrapText="1"/>
    </xf>
    <xf numFmtId="0" fontId="54" fillId="6" borderId="52" xfId="0" applyFont="1" applyFill="1" applyBorder="1" applyAlignment="1">
      <alignment horizontal="center" vertical="center" wrapText="1"/>
    </xf>
    <xf numFmtId="0" fontId="54" fillId="6" borderId="10" xfId="0" applyFont="1" applyFill="1" applyBorder="1" applyAlignment="1">
      <alignment horizontal="center" vertical="center" wrapText="1"/>
    </xf>
    <xf numFmtId="0" fontId="54" fillId="6" borderId="54" xfId="0" applyFont="1" applyFill="1" applyBorder="1" applyAlignment="1">
      <alignment horizontal="center" vertical="center" wrapText="1"/>
    </xf>
    <xf numFmtId="0" fontId="52" fillId="17" borderId="65" xfId="0" applyFont="1" applyFill="1" applyBorder="1" applyAlignment="1">
      <alignment horizontal="center" vertical="center" wrapText="1"/>
    </xf>
    <xf numFmtId="0" fontId="52" fillId="17" borderId="0" xfId="0" applyFont="1" applyFill="1" applyBorder="1" applyAlignment="1">
      <alignment horizontal="center" vertical="center" wrapText="1"/>
    </xf>
    <xf numFmtId="0" fontId="52" fillId="17" borderId="64" xfId="0" applyFont="1" applyFill="1" applyBorder="1" applyAlignment="1">
      <alignment horizontal="center" vertical="center" wrapText="1"/>
    </xf>
    <xf numFmtId="164" fontId="9" fillId="0" borderId="44" xfId="0" applyNumberFormat="1" applyFont="1" applyFill="1" applyBorder="1" applyAlignment="1">
      <alignment horizontal="center" vertical="center" wrapText="1"/>
    </xf>
    <xf numFmtId="0" fontId="21" fillId="0" borderId="42" xfId="0" applyFont="1" applyFill="1" applyBorder="1" applyAlignment="1">
      <alignment horizontal="left" vertical="top" wrapText="1"/>
    </xf>
    <xf numFmtId="0" fontId="21" fillId="0" borderId="2" xfId="0" applyFont="1" applyFill="1" applyBorder="1" applyAlignment="1">
      <alignment horizontal="left" vertical="top" wrapText="1"/>
    </xf>
    <xf numFmtId="0" fontId="0" fillId="0" borderId="42" xfId="0" applyBorder="1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164" fontId="9" fillId="16" borderId="24" xfId="0" applyNumberFormat="1" applyFont="1" applyFill="1" applyBorder="1" applyAlignment="1">
      <alignment horizontal="center" vertical="center" wrapText="1"/>
    </xf>
    <xf numFmtId="0" fontId="51" fillId="6" borderId="10" xfId="0" applyFont="1" applyFill="1" applyBorder="1" applyAlignment="1">
      <alignment horizontal="center" vertical="center" wrapText="1"/>
    </xf>
    <xf numFmtId="0" fontId="100" fillId="0" borderId="42" xfId="0" applyFont="1" applyFill="1" applyBorder="1" applyAlignment="1">
      <alignment horizontal="left" vertical="top" wrapText="1"/>
    </xf>
    <xf numFmtId="0" fontId="100" fillId="0" borderId="2" xfId="0" applyFont="1" applyFill="1" applyBorder="1" applyAlignment="1">
      <alignment horizontal="left" vertical="top" wrapText="1"/>
    </xf>
    <xf numFmtId="0" fontId="100" fillId="0" borderId="22" xfId="0" applyFont="1" applyFill="1" applyBorder="1" applyAlignment="1">
      <alignment horizontal="left" vertical="top" wrapText="1"/>
    </xf>
    <xf numFmtId="0" fontId="17" fillId="0" borderId="42" xfId="0" applyFont="1" applyFill="1" applyBorder="1" applyAlignment="1">
      <alignment horizontal="left" vertical="top" wrapText="1"/>
    </xf>
    <xf numFmtId="0" fontId="33" fillId="0" borderId="42" xfId="0" applyFont="1" applyFill="1" applyBorder="1" applyAlignment="1">
      <alignment horizontal="left" vertical="top" wrapText="1"/>
    </xf>
    <xf numFmtId="0" fontId="33" fillId="0" borderId="22" xfId="0" applyFont="1" applyFill="1" applyBorder="1" applyAlignment="1">
      <alignment horizontal="left" vertical="top" wrapText="1"/>
    </xf>
    <xf numFmtId="0" fontId="17" fillId="0" borderId="5" xfId="0" applyFont="1" applyFill="1" applyBorder="1" applyAlignment="1">
      <alignment horizontal="left" vertical="top" wrapText="1"/>
    </xf>
    <xf numFmtId="0" fontId="33" fillId="0" borderId="5" xfId="0" applyFont="1" applyFill="1" applyBorder="1" applyAlignment="1">
      <alignment horizontal="left" vertical="top" wrapText="1"/>
    </xf>
    <xf numFmtId="0" fontId="48" fillId="0" borderId="41" xfId="0" applyFont="1" applyFill="1" applyBorder="1" applyAlignment="1">
      <alignment horizontal="left" vertical="top" wrapText="1"/>
    </xf>
    <xf numFmtId="0" fontId="48" fillId="0" borderId="6" xfId="0" applyFont="1" applyFill="1" applyBorder="1" applyAlignment="1">
      <alignment horizontal="left" vertical="top" wrapText="1"/>
    </xf>
    <xf numFmtId="0" fontId="48" fillId="0" borderId="21" xfId="0" applyFont="1" applyFill="1" applyBorder="1" applyAlignment="1">
      <alignment horizontal="left" vertical="top" wrapText="1"/>
    </xf>
    <xf numFmtId="0" fontId="100" fillId="0" borderId="41" xfId="0" applyFont="1" applyFill="1" applyBorder="1" applyAlignment="1">
      <alignment horizontal="left" vertical="top" wrapText="1"/>
    </xf>
    <xf numFmtId="0" fontId="100" fillId="0" borderId="6" xfId="0" applyFont="1" applyFill="1" applyBorder="1" applyAlignment="1">
      <alignment horizontal="left" vertical="top" wrapText="1"/>
    </xf>
    <xf numFmtId="0" fontId="100" fillId="0" borderId="21" xfId="0" applyFont="1" applyFill="1" applyBorder="1" applyAlignment="1">
      <alignment horizontal="left" vertical="top" wrapText="1"/>
    </xf>
    <xf numFmtId="164" fontId="9" fillId="0" borderId="56" xfId="0" applyNumberFormat="1" applyFont="1" applyFill="1" applyBorder="1" applyAlignment="1">
      <alignment horizontal="left" vertical="center"/>
    </xf>
    <xf numFmtId="164" fontId="9" fillId="0" borderId="23" xfId="0" applyNumberFormat="1" applyFont="1" applyFill="1" applyBorder="1" applyAlignment="1">
      <alignment horizontal="left" vertical="center"/>
    </xf>
    <xf numFmtId="164" fontId="9" fillId="0" borderId="20" xfId="0" applyNumberFormat="1" applyFont="1" applyFill="1" applyBorder="1" applyAlignment="1">
      <alignment horizontal="left" vertical="center"/>
    </xf>
    <xf numFmtId="0" fontId="17" fillId="0" borderId="41" xfId="0" applyFont="1" applyFill="1" applyBorder="1" applyAlignment="1">
      <alignment horizontal="left" vertical="top" wrapText="1"/>
    </xf>
    <xf numFmtId="0" fontId="17" fillId="0" borderId="6" xfId="0" applyFont="1" applyFill="1" applyBorder="1" applyAlignment="1">
      <alignment horizontal="left" vertical="top" wrapText="1"/>
    </xf>
    <xf numFmtId="0" fontId="17" fillId="0" borderId="21" xfId="0" applyFont="1" applyFill="1" applyBorder="1" applyAlignment="1">
      <alignment horizontal="left" vertical="top" wrapText="1"/>
    </xf>
    <xf numFmtId="0" fontId="52" fillId="15" borderId="10" xfId="0" applyFont="1" applyFill="1" applyBorder="1" applyAlignment="1">
      <alignment horizontal="center" vertical="center" wrapText="1"/>
    </xf>
    <xf numFmtId="0" fontId="52" fillId="15" borderId="11" xfId="0" applyFont="1" applyFill="1" applyBorder="1" applyAlignment="1">
      <alignment horizontal="center" vertical="center" wrapText="1"/>
    </xf>
    <xf numFmtId="0" fontId="52" fillId="15" borderId="12" xfId="0" applyFont="1" applyFill="1" applyBorder="1" applyAlignment="1">
      <alignment horizontal="center" vertical="center" wrapText="1"/>
    </xf>
    <xf numFmtId="164" fontId="39" fillId="0" borderId="44" xfId="0" applyNumberFormat="1" applyFont="1" applyFill="1" applyBorder="1" applyAlignment="1">
      <alignment horizontal="center" vertical="center" wrapText="1"/>
    </xf>
    <xf numFmtId="164" fontId="39" fillId="0" borderId="26" xfId="0" applyNumberFormat="1" applyFont="1" applyFill="1" applyBorder="1" applyAlignment="1">
      <alignment horizontal="center" vertical="center" wrapText="1"/>
    </xf>
    <xf numFmtId="0" fontId="101" fillId="0" borderId="42" xfId="0" applyFont="1" applyFill="1" applyBorder="1" applyAlignment="1">
      <alignment horizontal="left" vertical="top" wrapText="1"/>
    </xf>
    <xf numFmtId="0" fontId="101" fillId="0" borderId="22" xfId="0" applyFont="1" applyFill="1" applyBorder="1" applyAlignment="1">
      <alignment horizontal="left" vertical="top" wrapText="1"/>
    </xf>
    <xf numFmtId="0" fontId="73" fillId="0" borderId="42" xfId="0" applyFont="1" applyFill="1" applyBorder="1" applyAlignment="1">
      <alignment horizontal="left" vertical="top" wrapText="1"/>
    </xf>
    <xf numFmtId="0" fontId="73" fillId="0" borderId="22" xfId="0" applyFont="1" applyFill="1" applyBorder="1" applyAlignment="1">
      <alignment horizontal="left" vertical="top" wrapText="1"/>
    </xf>
    <xf numFmtId="164" fontId="9" fillId="0" borderId="26" xfId="0" applyNumberFormat="1" applyFont="1" applyFill="1" applyBorder="1" applyAlignment="1">
      <alignment horizontal="center" vertical="center" wrapText="1"/>
    </xf>
    <xf numFmtId="164" fontId="9" fillId="0" borderId="18" xfId="0" applyNumberFormat="1" applyFont="1" applyFill="1" applyBorder="1" applyAlignment="1">
      <alignment horizontal="center" vertical="center"/>
    </xf>
    <xf numFmtId="0" fontId="100" fillId="0" borderId="5" xfId="0" applyFont="1" applyFill="1" applyBorder="1" applyAlignment="1">
      <alignment horizontal="left" vertical="top" wrapText="1"/>
    </xf>
    <xf numFmtId="0" fontId="73" fillId="0" borderId="41" xfId="0" applyFont="1" applyFill="1" applyBorder="1" applyAlignment="1">
      <alignment horizontal="left" vertical="top" wrapText="1"/>
    </xf>
    <xf numFmtId="0" fontId="73" fillId="0" borderId="21" xfId="0" applyFont="1" applyFill="1" applyBorder="1" applyAlignment="1">
      <alignment horizontal="left" vertical="top" wrapText="1"/>
    </xf>
    <xf numFmtId="0" fontId="101" fillId="0" borderId="41" xfId="0" applyFont="1" applyFill="1" applyBorder="1" applyAlignment="1">
      <alignment horizontal="left" vertical="top" wrapText="1"/>
    </xf>
    <xf numFmtId="0" fontId="101" fillId="0" borderId="21" xfId="0" applyFont="1" applyFill="1" applyBorder="1" applyAlignment="1">
      <alignment horizontal="left" vertical="top" wrapText="1"/>
    </xf>
    <xf numFmtId="164" fontId="39" fillId="0" borderId="56" xfId="0" applyNumberFormat="1" applyFont="1" applyFill="1" applyBorder="1" applyAlignment="1">
      <alignment horizontal="center" vertical="center" wrapText="1"/>
    </xf>
    <xf numFmtId="164" fontId="39" fillId="0" borderId="20" xfId="0" applyNumberFormat="1" applyFont="1" applyFill="1" applyBorder="1" applyAlignment="1">
      <alignment horizontal="center" vertical="center" wrapText="1"/>
    </xf>
    <xf numFmtId="0" fontId="107" fillId="0" borderId="41" xfId="0" applyFont="1" applyBorder="1" applyAlignment="1">
      <alignment horizontal="center" vertical="top" wrapText="1"/>
    </xf>
    <xf numFmtId="0" fontId="107" fillId="0" borderId="6" xfId="0" applyFont="1" applyBorder="1" applyAlignment="1">
      <alignment horizontal="center" vertical="top" wrapText="1"/>
    </xf>
    <xf numFmtId="0" fontId="107" fillId="0" borderId="21" xfId="0" applyFont="1" applyBorder="1" applyAlignment="1">
      <alignment horizontal="center" vertical="top" wrapText="1"/>
    </xf>
    <xf numFmtId="0" fontId="33" fillId="0" borderId="41" xfId="0" applyFont="1" applyFill="1" applyBorder="1" applyAlignment="1">
      <alignment horizontal="left" vertical="top" wrapText="1"/>
    </xf>
    <xf numFmtId="0" fontId="33" fillId="0" borderId="6" xfId="0" applyFont="1" applyFill="1" applyBorder="1" applyAlignment="1">
      <alignment horizontal="left" vertical="top" wrapText="1"/>
    </xf>
    <xf numFmtId="0" fontId="33" fillId="0" borderId="21" xfId="0" applyFont="1" applyFill="1" applyBorder="1" applyAlignment="1">
      <alignment horizontal="left" vertical="top" wrapText="1"/>
    </xf>
    <xf numFmtId="164" fontId="9" fillId="0" borderId="54" xfId="0" applyNumberFormat="1" applyFont="1" applyFill="1" applyBorder="1" applyAlignment="1">
      <alignment horizontal="center" vertical="center"/>
    </xf>
    <xf numFmtId="164" fontId="9" fillId="0" borderId="65" xfId="0" applyNumberFormat="1" applyFont="1" applyFill="1" applyBorder="1" applyAlignment="1">
      <alignment horizontal="center" vertical="center"/>
    </xf>
    <xf numFmtId="164" fontId="9" fillId="0" borderId="52" xfId="0" applyNumberFormat="1" applyFont="1" applyFill="1" applyBorder="1" applyAlignment="1">
      <alignment horizontal="center" vertical="center"/>
    </xf>
    <xf numFmtId="0" fontId="33" fillId="0" borderId="42" xfId="0" applyFont="1" applyFill="1" applyBorder="1" applyAlignment="1">
      <alignment horizontal="center" vertical="top" wrapText="1"/>
    </xf>
    <xf numFmtId="0" fontId="33" fillId="0" borderId="2" xfId="0" applyFont="1" applyFill="1" applyBorder="1" applyAlignment="1">
      <alignment horizontal="center" vertical="top" wrapText="1"/>
    </xf>
    <xf numFmtId="0" fontId="33" fillId="0" borderId="22" xfId="0" applyFont="1" applyFill="1" applyBorder="1" applyAlignment="1">
      <alignment horizontal="center" vertical="top" wrapText="1"/>
    </xf>
    <xf numFmtId="0" fontId="100" fillId="0" borderId="56" xfId="0" applyFont="1" applyFill="1" applyBorder="1" applyAlignment="1">
      <alignment horizontal="left" vertical="top" wrapText="1"/>
    </xf>
    <xf numFmtId="0" fontId="100" fillId="0" borderId="23" xfId="0" applyFont="1" applyFill="1" applyBorder="1" applyAlignment="1">
      <alignment horizontal="left" vertical="top" wrapText="1"/>
    </xf>
    <xf numFmtId="0" fontId="100" fillId="0" borderId="20" xfId="0" applyFont="1" applyFill="1" applyBorder="1" applyAlignment="1">
      <alignment horizontal="left" vertical="top" wrapText="1"/>
    </xf>
    <xf numFmtId="0" fontId="17" fillId="0" borderId="41" xfId="0" applyFont="1" applyFill="1" applyBorder="1" applyAlignment="1">
      <alignment horizontal="center" vertical="top" wrapText="1"/>
    </xf>
    <xf numFmtId="0" fontId="17" fillId="0" borderId="6" xfId="0" applyFont="1" applyFill="1" applyBorder="1" applyAlignment="1">
      <alignment horizontal="center" vertical="top" wrapText="1"/>
    </xf>
    <xf numFmtId="0" fontId="17" fillId="0" borderId="21" xfId="0" applyFont="1" applyFill="1" applyBorder="1" applyAlignment="1">
      <alignment horizontal="center" vertical="top" wrapText="1"/>
    </xf>
    <xf numFmtId="0" fontId="0" fillId="0" borderId="0" xfId="0" applyAlignment="1">
      <alignment horizontal="left" vertical="top" wrapText="1"/>
    </xf>
    <xf numFmtId="0" fontId="42" fillId="0" borderId="0" xfId="0" applyFont="1" applyAlignment="1">
      <alignment horizontal="right" wrapText="1"/>
    </xf>
    <xf numFmtId="3" fontId="32" fillId="0" borderId="0" xfId="0" applyNumberFormat="1" applyFont="1" applyAlignment="1">
      <alignment horizontal="center" vertical="center"/>
    </xf>
    <xf numFmtId="0" fontId="77" fillId="0" borderId="42" xfId="0" applyFont="1" applyFill="1" applyBorder="1" applyAlignment="1">
      <alignment horizontal="left" vertical="top" wrapText="1"/>
    </xf>
    <xf numFmtId="0" fontId="77" fillId="0" borderId="22" xfId="0" applyFont="1" applyFill="1" applyBorder="1" applyAlignment="1">
      <alignment horizontal="left" vertical="top" wrapText="1"/>
    </xf>
    <xf numFmtId="0" fontId="77" fillId="0" borderId="7" xfId="0" applyFont="1" applyFill="1" applyBorder="1" applyAlignment="1">
      <alignment horizontal="left" vertical="top" wrapText="1"/>
    </xf>
    <xf numFmtId="0" fontId="77" fillId="0" borderId="5" xfId="0" applyFont="1" applyFill="1" applyBorder="1" applyAlignment="1">
      <alignment horizontal="left" vertical="top" wrapText="1"/>
    </xf>
    <xf numFmtId="164" fontId="9" fillId="0" borderId="19" xfId="0" applyNumberFormat="1" applyFont="1" applyFill="1" applyBorder="1" applyAlignment="1">
      <alignment horizontal="left" vertical="center" wrapText="1"/>
    </xf>
    <xf numFmtId="164" fontId="9" fillId="0" borderId="18" xfId="0" applyNumberFormat="1" applyFont="1" applyFill="1" applyBorder="1" applyAlignment="1">
      <alignment horizontal="left" vertical="center" wrapText="1"/>
    </xf>
    <xf numFmtId="14" fontId="78" fillId="0" borderId="39" xfId="0" applyNumberFormat="1" applyFont="1" applyBorder="1" applyAlignment="1">
      <alignment horizontal="center" vertical="center"/>
    </xf>
    <xf numFmtId="0" fontId="80" fillId="0" borderId="0" xfId="0" applyFont="1" applyFill="1" applyBorder="1" applyAlignment="1">
      <alignment horizontal="center" vertical="center"/>
    </xf>
    <xf numFmtId="0" fontId="38" fillId="0" borderId="0" xfId="1" applyAlignment="1">
      <alignment horizontal="center" vertical="center"/>
    </xf>
    <xf numFmtId="0" fontId="40" fillId="0" borderId="42" xfId="0" applyFont="1" applyFill="1" applyBorder="1" applyAlignment="1">
      <alignment horizontal="left" vertical="top" wrapText="1"/>
    </xf>
    <xf numFmtId="0" fontId="40" fillId="0" borderId="2" xfId="0" applyFont="1" applyFill="1" applyBorder="1" applyAlignment="1">
      <alignment horizontal="left" vertical="top" wrapText="1"/>
    </xf>
    <xf numFmtId="0" fontId="73" fillId="16" borderId="22" xfId="0" applyFont="1" applyFill="1" applyBorder="1" applyAlignment="1">
      <alignment horizontal="left" vertical="top" wrapText="1"/>
    </xf>
    <xf numFmtId="0" fontId="31" fillId="0" borderId="0" xfId="0" applyFont="1" applyBorder="1" applyAlignment="1">
      <alignment horizontal="center"/>
    </xf>
    <xf numFmtId="0" fontId="32" fillId="0" borderId="0" xfId="0" applyFont="1" applyAlignment="1">
      <alignment horizontal="center" vertical="center"/>
    </xf>
    <xf numFmtId="0" fontId="51" fillId="0" borderId="42" xfId="0" applyFont="1" applyFill="1" applyBorder="1" applyAlignment="1">
      <alignment horizontal="left" vertical="top" wrapText="1"/>
    </xf>
    <xf numFmtId="0" fontId="51" fillId="0" borderId="2" xfId="0" applyFont="1" applyFill="1" applyBorder="1" applyAlignment="1">
      <alignment horizontal="left" vertical="top" wrapText="1"/>
    </xf>
    <xf numFmtId="0" fontId="51" fillId="0" borderId="22" xfId="0" applyFont="1" applyFill="1" applyBorder="1" applyAlignment="1">
      <alignment horizontal="left" vertical="top" wrapText="1"/>
    </xf>
    <xf numFmtId="164" fontId="39" fillId="16" borderId="44" xfId="0" applyNumberFormat="1" applyFont="1" applyFill="1" applyBorder="1" applyAlignment="1">
      <alignment horizontal="center" vertical="center" wrapText="1"/>
    </xf>
    <xf numFmtId="164" fontId="39" fillId="16" borderId="26" xfId="0" applyNumberFormat="1" applyFont="1" applyFill="1" applyBorder="1" applyAlignment="1">
      <alignment horizontal="center" vertical="center" wrapText="1"/>
    </xf>
    <xf numFmtId="0" fontId="99" fillId="17" borderId="54" xfId="0" applyFont="1" applyFill="1" applyBorder="1" applyAlignment="1">
      <alignment horizontal="center" vertical="center" wrapText="1"/>
    </xf>
    <xf numFmtId="0" fontId="104" fillId="17" borderId="0" xfId="0" applyFont="1" applyFill="1" applyBorder="1" applyAlignment="1">
      <alignment horizontal="center" vertical="center" wrapText="1"/>
    </xf>
    <xf numFmtId="0" fontId="104" fillId="17" borderId="12" xfId="0" applyFont="1" applyFill="1" applyBorder="1" applyAlignment="1">
      <alignment horizontal="center" vertical="center" wrapText="1"/>
    </xf>
    <xf numFmtId="14" fontId="78" fillId="0" borderId="1" xfId="0" applyNumberFormat="1" applyFont="1" applyBorder="1" applyAlignment="1">
      <alignment horizontal="center" vertical="center"/>
    </xf>
    <xf numFmtId="0" fontId="104" fillId="17" borderId="29" xfId="0" applyFont="1" applyFill="1" applyBorder="1" applyAlignment="1">
      <alignment horizontal="center" vertical="center" wrapText="1"/>
    </xf>
    <xf numFmtId="0" fontId="104" fillId="17" borderId="55" xfId="0" applyFont="1" applyFill="1" applyBorder="1" applyAlignment="1">
      <alignment horizontal="center" vertical="center" wrapText="1"/>
    </xf>
    <xf numFmtId="0" fontId="99" fillId="17" borderId="52" xfId="0" applyFont="1" applyFill="1" applyBorder="1" applyAlignment="1">
      <alignment horizontal="center" vertical="center" wrapText="1"/>
    </xf>
    <xf numFmtId="0" fontId="104" fillId="17" borderId="53" xfId="0" applyFont="1" applyFill="1" applyBorder="1" applyAlignment="1">
      <alignment horizontal="center" vertical="center" wrapText="1"/>
    </xf>
    <xf numFmtId="3" fontId="13" fillId="0" borderId="0" xfId="0" applyNumberFormat="1" applyFont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99" fillId="17" borderId="65" xfId="0" applyFont="1" applyFill="1" applyBorder="1" applyAlignment="1">
      <alignment horizontal="center" vertical="center" wrapText="1"/>
    </xf>
    <xf numFmtId="0" fontId="63" fillId="0" borderId="0" xfId="0" applyFont="1" applyBorder="1" applyAlignment="1">
      <alignment horizontal="center"/>
    </xf>
    <xf numFmtId="0" fontId="13" fillId="0" borderId="0" xfId="0" applyFont="1" applyAlignment="1">
      <alignment horizontal="center" vertical="center"/>
    </xf>
    <xf numFmtId="0" fontId="113" fillId="0" borderId="69" xfId="0" applyFont="1" applyBorder="1" applyAlignment="1">
      <alignment vertical="top" wrapText="1"/>
    </xf>
    <xf numFmtId="0" fontId="0" fillId="0" borderId="71" xfId="0" applyBorder="1" applyAlignment="1">
      <alignment vertical="top" wrapText="1"/>
    </xf>
    <xf numFmtId="0" fontId="114" fillId="0" borderId="70" xfId="0" applyFont="1" applyBorder="1" applyAlignment="1">
      <alignment vertical="top" wrapText="1"/>
    </xf>
    <xf numFmtId="0" fontId="0" fillId="0" borderId="69" xfId="0" applyBorder="1" applyAlignment="1">
      <alignment vertical="top" wrapText="1"/>
    </xf>
    <xf numFmtId="0" fontId="0" fillId="0" borderId="72" xfId="0" applyBorder="1" applyAlignment="1">
      <alignment vertical="top" wrapText="1"/>
    </xf>
    <xf numFmtId="0" fontId="119" fillId="20" borderId="68" xfId="0" applyFont="1" applyFill="1" applyBorder="1" applyAlignment="1">
      <alignment horizontal="center" vertical="top" wrapText="1"/>
    </xf>
    <xf numFmtId="0" fontId="109" fillId="20" borderId="0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right"/>
    </xf>
    <xf numFmtId="0" fontId="116" fillId="0" borderId="1" xfId="0" applyFont="1" applyBorder="1" applyAlignment="1">
      <alignment horizontal="right"/>
    </xf>
    <xf numFmtId="0" fontId="118" fillId="20" borderId="2" xfId="0" applyFont="1" applyFill="1" applyBorder="1" applyAlignment="1">
      <alignment horizontal="center" vertical="center" wrapText="1"/>
    </xf>
    <xf numFmtId="0" fontId="116" fillId="20" borderId="2" xfId="0" applyFont="1" applyFill="1" applyBorder="1" applyAlignment="1">
      <alignment horizontal="center" vertical="center" wrapText="1"/>
    </xf>
    <xf numFmtId="0" fontId="117" fillId="20" borderId="2" xfId="0" applyFont="1" applyFill="1" applyBorder="1" applyAlignment="1">
      <alignment horizontal="center" vertical="center" wrapText="1"/>
    </xf>
    <xf numFmtId="0" fontId="119" fillId="20" borderId="68" xfId="0" applyFont="1" applyFill="1" applyBorder="1" applyAlignment="1">
      <alignment horizontal="center" vertical="center" wrapText="1"/>
    </xf>
    <xf numFmtId="0" fontId="119" fillId="20" borderId="0" xfId="0" applyFont="1" applyFill="1" applyBorder="1" applyAlignment="1">
      <alignment horizontal="center" vertical="center" wrapText="1"/>
    </xf>
    <xf numFmtId="0" fontId="111" fillId="0" borderId="70" xfId="0" applyFont="1" applyBorder="1" applyAlignment="1">
      <alignment vertical="top" wrapText="1"/>
    </xf>
    <xf numFmtId="0" fontId="110" fillId="0" borderId="69" xfId="0" applyFont="1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68" xfId="0" applyBorder="1" applyAlignment="1">
      <alignment vertical="top" wrapText="1"/>
    </xf>
    <xf numFmtId="0" fontId="109" fillId="20" borderId="68" xfId="0" applyFont="1" applyFill="1" applyBorder="1" applyAlignment="1">
      <alignment horizontal="center" vertical="top" wrapText="1"/>
    </xf>
    <xf numFmtId="0" fontId="0" fillId="20" borderId="2" xfId="0" applyFont="1" applyFill="1" applyBorder="1" applyAlignment="1">
      <alignment horizontal="center" vertical="center" wrapText="1"/>
    </xf>
    <xf numFmtId="0" fontId="55" fillId="17" borderId="52" xfId="0" applyFont="1" applyFill="1" applyBorder="1" applyAlignment="1">
      <alignment horizontal="center" vertical="center" wrapText="1"/>
    </xf>
    <xf numFmtId="0" fontId="54" fillId="17" borderId="39" xfId="0" applyFont="1" applyFill="1" applyBorder="1" applyAlignment="1">
      <alignment horizontal="center" vertical="center" wrapText="1"/>
    </xf>
    <xf numFmtId="0" fontId="54" fillId="17" borderId="53" xfId="0" applyFont="1" applyFill="1" applyBorder="1" applyAlignment="1">
      <alignment horizontal="center" vertical="center" wrapText="1"/>
    </xf>
    <xf numFmtId="0" fontId="55" fillId="17" borderId="54" xfId="0" applyFont="1" applyFill="1" applyBorder="1" applyAlignment="1">
      <alignment horizontal="center" vertical="center" wrapText="1"/>
    </xf>
    <xf numFmtId="0" fontId="54" fillId="17" borderId="29" xfId="0" applyFont="1" applyFill="1" applyBorder="1" applyAlignment="1">
      <alignment horizontal="center" vertical="center" wrapText="1"/>
    </xf>
    <xf numFmtId="0" fontId="54" fillId="17" borderId="55" xfId="0" applyFont="1" applyFill="1" applyBorder="1" applyAlignment="1">
      <alignment horizontal="center" vertical="center" wrapText="1"/>
    </xf>
    <xf numFmtId="164" fontId="9" fillId="0" borderId="44" xfId="0" applyNumberFormat="1" applyFont="1" applyFill="1" applyBorder="1" applyAlignment="1">
      <alignment horizontal="left" vertical="center" wrapText="1"/>
    </xf>
    <xf numFmtId="164" fontId="9" fillId="0" borderId="26" xfId="0" applyNumberFormat="1" applyFont="1" applyFill="1" applyBorder="1" applyAlignment="1">
      <alignment horizontal="left" vertical="center" wrapText="1"/>
    </xf>
    <xf numFmtId="0" fontId="54" fillId="17" borderId="54" xfId="0" applyFont="1" applyFill="1" applyBorder="1" applyAlignment="1">
      <alignment horizontal="center" vertical="center" wrapText="1"/>
    </xf>
    <xf numFmtId="164" fontId="9" fillId="0" borderId="41" xfId="0" applyNumberFormat="1" applyFont="1" applyFill="1" applyBorder="1" applyAlignment="1">
      <alignment horizontal="center" vertical="center" wrapText="1"/>
    </xf>
    <xf numFmtId="164" fontId="9" fillId="0" borderId="7" xfId="0" applyNumberFormat="1" applyFont="1" applyFill="1" applyBorder="1" applyAlignment="1">
      <alignment horizontal="center" vertical="center" wrapText="1"/>
    </xf>
    <xf numFmtId="0" fontId="50" fillId="0" borderId="7" xfId="0" applyFont="1" applyFill="1" applyBorder="1" applyAlignment="1">
      <alignment horizontal="left" vertical="top" wrapText="1"/>
    </xf>
    <xf numFmtId="0" fontId="55" fillId="15" borderId="10" xfId="0" applyFont="1" applyFill="1" applyBorder="1" applyAlignment="1">
      <alignment horizontal="center" vertical="center" wrapText="1"/>
    </xf>
    <xf numFmtId="0" fontId="54" fillId="15" borderId="11" xfId="0" applyFont="1" applyFill="1" applyBorder="1" applyAlignment="1">
      <alignment horizontal="center" vertical="center" wrapText="1"/>
    </xf>
    <xf numFmtId="0" fontId="54" fillId="15" borderId="12" xfId="0" applyFont="1" applyFill="1" applyBorder="1" applyAlignment="1">
      <alignment horizontal="center" vertical="center" wrapText="1"/>
    </xf>
    <xf numFmtId="0" fontId="50" fillId="0" borderId="41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4" fontId="11" fillId="0" borderId="1" xfId="0" applyNumberFormat="1" applyFont="1" applyBorder="1" applyAlignment="1">
      <alignment horizontal="right" vertical="center"/>
    </xf>
    <xf numFmtId="0" fontId="52" fillId="6" borderId="15" xfId="0" applyFont="1" applyFill="1" applyBorder="1" applyAlignment="1">
      <alignment horizontal="center" vertical="center" wrapText="1"/>
    </xf>
    <xf numFmtId="0" fontId="52" fillId="6" borderId="16" xfId="0" applyFont="1" applyFill="1" applyBorder="1" applyAlignment="1">
      <alignment horizontal="center" vertical="center" wrapText="1"/>
    </xf>
    <xf numFmtId="0" fontId="52" fillId="6" borderId="29" xfId="0" applyFont="1" applyFill="1" applyBorder="1" applyAlignment="1">
      <alignment horizontal="center" vertical="center" wrapText="1"/>
    </xf>
    <xf numFmtId="0" fontId="52" fillId="6" borderId="17" xfId="0" applyFont="1" applyFill="1" applyBorder="1" applyAlignment="1">
      <alignment horizontal="center" vertical="center" wrapText="1"/>
    </xf>
    <xf numFmtId="0" fontId="40" fillId="6" borderId="11" xfId="0" applyFont="1" applyFill="1" applyBorder="1" applyAlignment="1">
      <alignment horizontal="center" vertical="center" wrapText="1"/>
    </xf>
    <xf numFmtId="0" fontId="40" fillId="6" borderId="12" xfId="0" applyFont="1" applyFill="1" applyBorder="1" applyAlignment="1">
      <alignment horizontal="center" vertical="center" wrapText="1"/>
    </xf>
    <xf numFmtId="0" fontId="55" fillId="6" borderId="10" xfId="0" applyFont="1" applyFill="1" applyBorder="1" applyAlignment="1">
      <alignment horizontal="center" vertical="center" wrapText="1"/>
    </xf>
    <xf numFmtId="0" fontId="54" fillId="6" borderId="11" xfId="0" applyFont="1" applyFill="1" applyBorder="1" applyAlignment="1">
      <alignment horizontal="center" vertical="center" wrapText="1"/>
    </xf>
    <xf numFmtId="0" fontId="54" fillId="6" borderId="12" xfId="0" applyFont="1" applyFill="1" applyBorder="1" applyAlignment="1">
      <alignment horizontal="center" vertical="center" wrapText="1"/>
    </xf>
    <xf numFmtId="0" fontId="52" fillId="0" borderId="41" xfId="0" applyFont="1" applyFill="1" applyBorder="1" applyAlignment="1">
      <alignment horizontal="left" vertical="top" wrapText="1"/>
    </xf>
    <xf numFmtId="0" fontId="52" fillId="0" borderId="21" xfId="0" applyFont="1" applyFill="1" applyBorder="1" applyAlignment="1">
      <alignment horizontal="left" vertical="top" wrapText="1"/>
    </xf>
    <xf numFmtId="164" fontId="9" fillId="0" borderId="56" xfId="0" applyNumberFormat="1" applyFont="1" applyFill="1" applyBorder="1" applyAlignment="1">
      <alignment horizontal="center" vertical="center"/>
    </xf>
    <xf numFmtId="164" fontId="9" fillId="0" borderId="20" xfId="0" applyNumberFormat="1" applyFont="1" applyFill="1" applyBorder="1" applyAlignment="1">
      <alignment horizontal="center" vertical="center"/>
    </xf>
    <xf numFmtId="0" fontId="52" fillId="0" borderId="42" xfId="0" applyFont="1" applyFill="1" applyBorder="1" applyAlignment="1">
      <alignment horizontal="left" vertical="top" wrapText="1"/>
    </xf>
    <xf numFmtId="0" fontId="52" fillId="0" borderId="22" xfId="0" applyFont="1" applyFill="1" applyBorder="1" applyAlignment="1">
      <alignment horizontal="left" vertical="top" wrapText="1"/>
    </xf>
    <xf numFmtId="164" fontId="9" fillId="0" borderId="5" xfId="0" applyNumberFormat="1" applyFont="1" applyFill="1" applyBorder="1" applyAlignment="1">
      <alignment horizontal="center" vertical="center" wrapText="1"/>
    </xf>
    <xf numFmtId="0" fontId="50" fillId="0" borderId="5" xfId="0" applyFont="1" applyFill="1" applyBorder="1" applyAlignment="1">
      <alignment horizontal="left" vertical="top" wrapText="1"/>
    </xf>
    <xf numFmtId="0" fontId="50" fillId="0" borderId="6" xfId="0" applyFont="1" applyFill="1" applyBorder="1" applyAlignment="1">
      <alignment horizontal="left" vertical="top" wrapText="1"/>
    </xf>
    <xf numFmtId="0" fontId="50" fillId="14" borderId="5" xfId="0" applyFont="1" applyFill="1" applyBorder="1" applyAlignment="1">
      <alignment horizontal="left" vertical="top" wrapText="1"/>
    </xf>
    <xf numFmtId="0" fontId="50" fillId="14" borderId="7" xfId="0" applyFont="1" applyFill="1" applyBorder="1" applyAlignment="1">
      <alignment horizontal="left" vertical="top" wrapText="1"/>
    </xf>
    <xf numFmtId="0" fontId="48" fillId="0" borderId="5" xfId="0" applyFont="1" applyFill="1" applyBorder="1" applyAlignment="1">
      <alignment horizontal="center" vertical="top" wrapText="1"/>
    </xf>
    <xf numFmtId="0" fontId="48" fillId="0" borderId="7" xfId="0" applyFont="1" applyFill="1" applyBorder="1" applyAlignment="1">
      <alignment horizontal="center" vertical="top" wrapText="1"/>
    </xf>
    <xf numFmtId="164" fontId="9" fillId="0" borderId="8" xfId="0" applyNumberFormat="1" applyFont="1" applyFill="1" applyBorder="1" applyAlignment="1">
      <alignment horizontal="center" vertical="center" wrapText="1"/>
    </xf>
    <xf numFmtId="164" fontId="9" fillId="0" borderId="9" xfId="0" applyNumberFormat="1" applyFont="1" applyFill="1" applyBorder="1" applyAlignment="1">
      <alignment horizontal="center" vertical="center" wrapText="1"/>
    </xf>
    <xf numFmtId="0" fontId="48" fillId="0" borderId="13" xfId="0" applyFont="1" applyFill="1" applyBorder="1" applyAlignment="1">
      <alignment horizontal="left" vertical="top" wrapText="1"/>
    </xf>
    <xf numFmtId="0" fontId="48" fillId="0" borderId="14" xfId="0" applyFont="1" applyFill="1" applyBorder="1" applyAlignment="1">
      <alignment horizontal="left" vertical="top" wrapText="1"/>
    </xf>
    <xf numFmtId="0" fontId="66" fillId="0" borderId="41" xfId="0" applyFont="1" applyFill="1" applyBorder="1" applyAlignment="1">
      <alignment horizontal="left" vertical="top" wrapText="1"/>
    </xf>
    <xf numFmtId="0" fontId="66" fillId="0" borderId="6" xfId="0" applyFont="1" applyFill="1" applyBorder="1" applyAlignment="1">
      <alignment horizontal="left" vertical="top" wrapText="1"/>
    </xf>
    <xf numFmtId="0" fontId="66" fillId="0" borderId="7" xfId="0" applyFont="1" applyFill="1" applyBorder="1" applyAlignment="1">
      <alignment horizontal="left" vertical="top" wrapText="1"/>
    </xf>
    <xf numFmtId="164" fontId="9" fillId="0" borderId="5" xfId="0" applyNumberFormat="1" applyFont="1" applyFill="1" applyBorder="1" applyAlignment="1">
      <alignment horizontal="left" vertical="center" wrapText="1"/>
    </xf>
    <xf numFmtId="164" fontId="9" fillId="0" borderId="6" xfId="0" applyNumberFormat="1" applyFont="1" applyFill="1" applyBorder="1" applyAlignment="1">
      <alignment horizontal="left" vertical="center" wrapText="1"/>
    </xf>
    <xf numFmtId="164" fontId="9" fillId="0" borderId="7" xfId="0" applyNumberFormat="1" applyFont="1" applyFill="1" applyBorder="1" applyAlignment="1">
      <alignment horizontal="left" vertical="center" wrapText="1"/>
    </xf>
    <xf numFmtId="164" fontId="9" fillId="0" borderId="6" xfId="0" applyNumberFormat="1" applyFont="1" applyFill="1" applyBorder="1" applyAlignment="1">
      <alignment horizontal="center" vertical="center" wrapText="1"/>
    </xf>
    <xf numFmtId="0" fontId="49" fillId="0" borderId="5" xfId="0" applyFont="1" applyFill="1" applyBorder="1" applyAlignment="1">
      <alignment horizontal="center" vertical="top" wrapText="1"/>
    </xf>
    <xf numFmtId="0" fontId="49" fillId="0" borderId="6" xfId="0" applyFont="1" applyFill="1" applyBorder="1" applyAlignment="1">
      <alignment horizontal="center" vertical="top" wrapText="1"/>
    </xf>
    <xf numFmtId="0" fontId="49" fillId="0" borderId="21" xfId="0" applyFont="1" applyFill="1" applyBorder="1" applyAlignment="1">
      <alignment horizontal="center" vertical="top" wrapText="1"/>
    </xf>
    <xf numFmtId="164" fontId="9" fillId="0" borderId="21" xfId="0" applyNumberFormat="1" applyFont="1" applyFill="1" applyBorder="1" applyAlignment="1">
      <alignment horizontal="center" vertical="center" wrapText="1"/>
    </xf>
    <xf numFmtId="0" fontId="49" fillId="0" borderId="5" xfId="0" applyFont="1" applyFill="1" applyBorder="1" applyAlignment="1">
      <alignment horizontal="left" vertical="top" wrapText="1"/>
    </xf>
    <xf numFmtId="0" fontId="49" fillId="0" borderId="7" xfId="0" applyFont="1" applyFill="1" applyBorder="1" applyAlignment="1">
      <alignment horizontal="left" vertical="top" wrapText="1"/>
    </xf>
    <xf numFmtId="0" fontId="76" fillId="0" borderId="5" xfId="0" applyFont="1" applyFill="1" applyBorder="1" applyAlignment="1">
      <alignment horizontal="left" vertical="top" wrapText="1"/>
    </xf>
  </cellXfs>
  <cellStyles count="4">
    <cellStyle name="Гиперссылка" xfId="1" builtinId="8"/>
    <cellStyle name="Гиперссылка 2" xfId="3"/>
    <cellStyle name="Обычный" xfId="0" builtinId="0"/>
    <cellStyle name="Обычный 2" xfId="2"/>
  </cellStyles>
  <dxfs count="0"/>
  <tableStyles count="0" defaultTableStyle="TableStyleMedium9" defaultPivotStyle="PivotStyleLight16"/>
  <colors>
    <mruColors>
      <color rgb="FFFCF7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9" Type="http://schemas.openxmlformats.org/officeDocument/2006/relationships/image" Target="../media/image40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34" Type="http://schemas.openxmlformats.org/officeDocument/2006/relationships/image" Target="../media/image35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29" Type="http://schemas.openxmlformats.org/officeDocument/2006/relationships/image" Target="../media/image30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31" Type="http://schemas.openxmlformats.org/officeDocument/2006/relationships/image" Target="../media/image32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33131</xdr:rowOff>
    </xdr:from>
    <xdr:to>
      <xdr:col>2</xdr:col>
      <xdr:colOff>12552</xdr:colOff>
      <xdr:row>0</xdr:row>
      <xdr:rowOff>298174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3131"/>
          <a:ext cx="1622277" cy="265043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0</xdr:row>
      <xdr:rowOff>33131</xdr:rowOff>
    </xdr:from>
    <xdr:to>
      <xdr:col>2</xdr:col>
      <xdr:colOff>12552</xdr:colOff>
      <xdr:row>0</xdr:row>
      <xdr:rowOff>298174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3131"/>
          <a:ext cx="1622277" cy="265043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33131</xdr:rowOff>
    </xdr:from>
    <xdr:to>
      <xdr:col>2</xdr:col>
      <xdr:colOff>12552</xdr:colOff>
      <xdr:row>0</xdr:row>
      <xdr:rowOff>298174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3131"/>
          <a:ext cx="1622277" cy="265043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0</xdr:row>
      <xdr:rowOff>33131</xdr:rowOff>
    </xdr:from>
    <xdr:to>
      <xdr:col>2</xdr:col>
      <xdr:colOff>12552</xdr:colOff>
      <xdr:row>0</xdr:row>
      <xdr:rowOff>298174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3131"/>
          <a:ext cx="1622277" cy="265043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33131</xdr:rowOff>
    </xdr:from>
    <xdr:to>
      <xdr:col>2</xdr:col>
      <xdr:colOff>12552</xdr:colOff>
      <xdr:row>0</xdr:row>
      <xdr:rowOff>298174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3131"/>
          <a:ext cx="1517502" cy="265043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33131</xdr:rowOff>
    </xdr:from>
    <xdr:to>
      <xdr:col>2</xdr:col>
      <xdr:colOff>12552</xdr:colOff>
      <xdr:row>0</xdr:row>
      <xdr:rowOff>298174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3131"/>
          <a:ext cx="1517502" cy="265043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0</xdr:row>
      <xdr:rowOff>33131</xdr:rowOff>
    </xdr:from>
    <xdr:to>
      <xdr:col>2</xdr:col>
      <xdr:colOff>12552</xdr:colOff>
      <xdr:row>0</xdr:row>
      <xdr:rowOff>298174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3131"/>
          <a:ext cx="1517502" cy="265043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33131</xdr:rowOff>
    </xdr:from>
    <xdr:to>
      <xdr:col>2</xdr:col>
      <xdr:colOff>12552</xdr:colOff>
      <xdr:row>0</xdr:row>
      <xdr:rowOff>298174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3131"/>
          <a:ext cx="1622277" cy="265043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0</xdr:row>
      <xdr:rowOff>33131</xdr:rowOff>
    </xdr:from>
    <xdr:to>
      <xdr:col>2</xdr:col>
      <xdr:colOff>12552</xdr:colOff>
      <xdr:row>0</xdr:row>
      <xdr:rowOff>298174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3131"/>
          <a:ext cx="1517502" cy="265043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4686</xdr:colOff>
      <xdr:row>3</xdr:row>
      <xdr:rowOff>0</xdr:rowOff>
    </xdr:from>
    <xdr:to>
      <xdr:col>3</xdr:col>
      <xdr:colOff>4053</xdr:colOff>
      <xdr:row>4</xdr:row>
      <xdr:rowOff>2268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7441" y="697149"/>
          <a:ext cx="607346" cy="19276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5012</xdr:rowOff>
    </xdr:from>
    <xdr:to>
      <xdr:col>3</xdr:col>
      <xdr:colOff>916</xdr:colOff>
      <xdr:row>2</xdr:row>
      <xdr:rowOff>190499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511341"/>
          <a:ext cx="612521" cy="185487"/>
        </a:xfrm>
        <a:prstGeom prst="rect">
          <a:avLst/>
        </a:prstGeom>
      </xdr:spPr>
    </xdr:pic>
    <xdr:clientData/>
  </xdr:twoCellAnchor>
  <xdr:twoCellAnchor editAs="oneCell">
    <xdr:from>
      <xdr:col>2</xdr:col>
      <xdr:colOff>196</xdr:colOff>
      <xdr:row>4</xdr:row>
      <xdr:rowOff>182394</xdr:rowOff>
    </xdr:from>
    <xdr:to>
      <xdr:col>3</xdr:col>
      <xdr:colOff>4646</xdr:colOff>
      <xdr:row>6</xdr:row>
      <xdr:rowOff>6636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951" y="1070043"/>
          <a:ext cx="612429" cy="205242"/>
        </a:xfrm>
        <a:prstGeom prst="rect">
          <a:avLst/>
        </a:prstGeom>
      </xdr:spPr>
    </xdr:pic>
    <xdr:clientData/>
  </xdr:twoCellAnchor>
  <xdr:twoCellAnchor editAs="oneCell">
    <xdr:from>
      <xdr:col>2</xdr:col>
      <xdr:colOff>4250</xdr:colOff>
      <xdr:row>5</xdr:row>
      <xdr:rowOff>190499</xdr:rowOff>
    </xdr:from>
    <xdr:to>
      <xdr:col>3</xdr:col>
      <xdr:colOff>4745</xdr:colOff>
      <xdr:row>7</xdr:row>
      <xdr:rowOff>4646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7005" y="1268648"/>
          <a:ext cx="608474" cy="195147"/>
        </a:xfrm>
        <a:prstGeom prst="rect">
          <a:avLst/>
        </a:prstGeom>
      </xdr:spPr>
    </xdr:pic>
    <xdr:clientData/>
  </xdr:twoCellAnchor>
  <xdr:twoCellAnchor editAs="oneCell">
    <xdr:from>
      <xdr:col>2</xdr:col>
      <xdr:colOff>4646</xdr:colOff>
      <xdr:row>7</xdr:row>
      <xdr:rowOff>4646</xdr:rowOff>
    </xdr:from>
    <xdr:to>
      <xdr:col>3</xdr:col>
      <xdr:colOff>0</xdr:colOff>
      <xdr:row>7</xdr:row>
      <xdr:rowOff>190205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0914" y="1463597"/>
          <a:ext cx="604025" cy="185559"/>
        </a:xfrm>
        <a:prstGeom prst="rect">
          <a:avLst/>
        </a:prstGeom>
      </xdr:spPr>
    </xdr:pic>
    <xdr:clientData/>
  </xdr:twoCellAnchor>
  <xdr:twoCellAnchor editAs="oneCell">
    <xdr:from>
      <xdr:col>2</xdr:col>
      <xdr:colOff>197</xdr:colOff>
      <xdr:row>7</xdr:row>
      <xdr:rowOff>190499</xdr:rowOff>
    </xdr:from>
    <xdr:to>
      <xdr:col>3</xdr:col>
      <xdr:colOff>1</xdr:colOff>
      <xdr:row>9</xdr:row>
      <xdr:rowOff>17858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0166" y="1649015"/>
          <a:ext cx="607023" cy="208359"/>
        </a:xfrm>
        <a:prstGeom prst="rect">
          <a:avLst/>
        </a:prstGeom>
      </xdr:spPr>
    </xdr:pic>
    <xdr:clientData/>
  </xdr:twoCellAnchor>
  <xdr:twoCellAnchor editAs="oneCell">
    <xdr:from>
      <xdr:col>2</xdr:col>
      <xdr:colOff>197</xdr:colOff>
      <xdr:row>9</xdr:row>
      <xdr:rowOff>4054</xdr:rowOff>
    </xdr:from>
    <xdr:to>
      <xdr:col>3</xdr:col>
      <xdr:colOff>692</xdr:colOff>
      <xdr:row>10</xdr:row>
      <xdr:rowOff>4128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952" y="1844203"/>
          <a:ext cx="608474" cy="190574"/>
        </a:xfrm>
        <a:prstGeom prst="rect">
          <a:avLst/>
        </a:prstGeom>
      </xdr:spPr>
    </xdr:pic>
    <xdr:clientData/>
  </xdr:twoCellAnchor>
  <xdr:twoCellAnchor editAs="oneCell">
    <xdr:from>
      <xdr:col>2</xdr:col>
      <xdr:colOff>197</xdr:colOff>
      <xdr:row>9</xdr:row>
      <xdr:rowOff>186447</xdr:rowOff>
    </xdr:from>
    <xdr:to>
      <xdr:col>3</xdr:col>
      <xdr:colOff>692</xdr:colOff>
      <xdr:row>10</xdr:row>
      <xdr:rowOff>186521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952" y="2026596"/>
          <a:ext cx="608474" cy="190574"/>
        </a:xfrm>
        <a:prstGeom prst="rect">
          <a:avLst/>
        </a:prstGeom>
      </xdr:spPr>
    </xdr:pic>
    <xdr:clientData/>
  </xdr:twoCellAnchor>
  <xdr:twoCellAnchor editAs="oneCell">
    <xdr:from>
      <xdr:col>2</xdr:col>
      <xdr:colOff>196</xdr:colOff>
      <xdr:row>10</xdr:row>
      <xdr:rowOff>186446</xdr:rowOff>
    </xdr:from>
    <xdr:to>
      <xdr:col>3</xdr:col>
      <xdr:colOff>0</xdr:colOff>
      <xdr:row>11</xdr:row>
      <xdr:rowOff>186446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951" y="2217095"/>
          <a:ext cx="607783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11</xdr:row>
      <xdr:rowOff>182395</xdr:rowOff>
    </xdr:from>
    <xdr:to>
      <xdr:col>3</xdr:col>
      <xdr:colOff>0</xdr:colOff>
      <xdr:row>13</xdr:row>
      <xdr:rowOff>2581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756" y="2403544"/>
          <a:ext cx="607978" cy="201186"/>
        </a:xfrm>
        <a:prstGeom prst="rect">
          <a:avLst/>
        </a:prstGeom>
      </xdr:spPr>
    </xdr:pic>
    <xdr:clientData/>
  </xdr:twoCellAnchor>
  <xdr:twoCellAnchor editAs="oneCell">
    <xdr:from>
      <xdr:col>2</xdr:col>
      <xdr:colOff>195</xdr:colOff>
      <xdr:row>14</xdr:row>
      <xdr:rowOff>5013</xdr:rowOff>
    </xdr:from>
    <xdr:to>
      <xdr:col>3</xdr:col>
      <xdr:colOff>5013</xdr:colOff>
      <xdr:row>15</xdr:row>
      <xdr:rowOff>5088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945" y="2987842"/>
          <a:ext cx="616423" cy="1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1467254</xdr:colOff>
      <xdr:row>14</xdr:row>
      <xdr:rowOff>186446</xdr:rowOff>
    </xdr:from>
    <xdr:to>
      <xdr:col>3</xdr:col>
      <xdr:colOff>4053</xdr:colOff>
      <xdr:row>15</xdr:row>
      <xdr:rowOff>190499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754" y="3169595"/>
          <a:ext cx="612033" cy="19455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4053</xdr:colOff>
      <xdr:row>17</xdr:row>
      <xdr:rowOff>4182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5181" y="3364149"/>
          <a:ext cx="612032" cy="19468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4053</xdr:colOff>
      <xdr:row>18</xdr:row>
      <xdr:rowOff>4182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5181" y="3554649"/>
          <a:ext cx="612032" cy="194682"/>
        </a:xfrm>
        <a:prstGeom prst="rect">
          <a:avLst/>
        </a:prstGeom>
      </xdr:spPr>
    </xdr:pic>
    <xdr:clientData/>
  </xdr:twoCellAnchor>
  <xdr:twoCellAnchor editAs="oneCell">
    <xdr:from>
      <xdr:col>1</xdr:col>
      <xdr:colOff>1467254</xdr:colOff>
      <xdr:row>18</xdr:row>
      <xdr:rowOff>4052</xdr:rowOff>
    </xdr:from>
    <xdr:to>
      <xdr:col>3</xdr:col>
      <xdr:colOff>0</xdr:colOff>
      <xdr:row>19</xdr:row>
      <xdr:rowOff>3859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754" y="3748881"/>
          <a:ext cx="613207" cy="190307"/>
        </a:xfrm>
        <a:prstGeom prst="rect">
          <a:avLst/>
        </a:prstGeom>
      </xdr:spPr>
    </xdr:pic>
    <xdr:clientData/>
  </xdr:twoCellAnchor>
  <xdr:twoCellAnchor editAs="oneCell">
    <xdr:from>
      <xdr:col>1</xdr:col>
      <xdr:colOff>1467255</xdr:colOff>
      <xdr:row>19</xdr:row>
      <xdr:rowOff>4053</xdr:rowOff>
    </xdr:from>
    <xdr:to>
      <xdr:col>3</xdr:col>
      <xdr:colOff>1</xdr:colOff>
      <xdr:row>20</xdr:row>
      <xdr:rowOff>6048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755" y="3939702"/>
          <a:ext cx="607980" cy="192495"/>
        </a:xfrm>
        <a:prstGeom prst="rect">
          <a:avLst/>
        </a:prstGeom>
      </xdr:spPr>
    </xdr:pic>
    <xdr:clientData/>
  </xdr:twoCellAnchor>
  <xdr:twoCellAnchor editAs="oneCell">
    <xdr:from>
      <xdr:col>1</xdr:col>
      <xdr:colOff>1467254</xdr:colOff>
      <xdr:row>19</xdr:row>
      <xdr:rowOff>190499</xdr:rowOff>
    </xdr:from>
    <xdr:to>
      <xdr:col>3</xdr:col>
      <xdr:colOff>0</xdr:colOff>
      <xdr:row>21</xdr:row>
      <xdr:rowOff>6368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754" y="4126148"/>
          <a:ext cx="607980" cy="196869"/>
        </a:xfrm>
        <a:prstGeom prst="rect">
          <a:avLst/>
        </a:prstGeom>
      </xdr:spPr>
    </xdr:pic>
    <xdr:clientData/>
  </xdr:twoCellAnchor>
  <xdr:twoCellAnchor editAs="oneCell">
    <xdr:from>
      <xdr:col>2</xdr:col>
      <xdr:colOff>10025</xdr:colOff>
      <xdr:row>21</xdr:row>
      <xdr:rowOff>4054</xdr:rowOff>
    </xdr:from>
    <xdr:to>
      <xdr:col>2</xdr:col>
      <xdr:colOff>606592</xdr:colOff>
      <xdr:row>21</xdr:row>
      <xdr:rowOff>189986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775" y="4320383"/>
          <a:ext cx="596567" cy="185932"/>
        </a:xfrm>
        <a:prstGeom prst="rect">
          <a:avLst/>
        </a:prstGeom>
      </xdr:spPr>
    </xdr:pic>
    <xdr:clientData/>
  </xdr:twoCellAnchor>
  <xdr:twoCellAnchor editAs="oneCell">
    <xdr:from>
      <xdr:col>1</xdr:col>
      <xdr:colOff>1467254</xdr:colOff>
      <xdr:row>21</xdr:row>
      <xdr:rowOff>190499</xdr:rowOff>
    </xdr:from>
    <xdr:to>
      <xdr:col>3</xdr:col>
      <xdr:colOff>0</xdr:colOff>
      <xdr:row>23</xdr:row>
      <xdr:rowOff>1994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754" y="4507148"/>
          <a:ext cx="607980" cy="192495"/>
        </a:xfrm>
        <a:prstGeom prst="rect">
          <a:avLst/>
        </a:prstGeom>
      </xdr:spPr>
    </xdr:pic>
    <xdr:clientData/>
  </xdr:twoCellAnchor>
  <xdr:twoCellAnchor editAs="oneCell">
    <xdr:from>
      <xdr:col>1</xdr:col>
      <xdr:colOff>1467254</xdr:colOff>
      <xdr:row>22</xdr:row>
      <xdr:rowOff>190499</xdr:rowOff>
    </xdr:from>
    <xdr:to>
      <xdr:col>3</xdr:col>
      <xdr:colOff>0</xdr:colOff>
      <xdr:row>23</xdr:row>
      <xdr:rowOff>190306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754" y="4697328"/>
          <a:ext cx="613207" cy="190307"/>
        </a:xfrm>
        <a:prstGeom prst="rect">
          <a:avLst/>
        </a:prstGeom>
      </xdr:spPr>
    </xdr:pic>
    <xdr:clientData/>
  </xdr:twoCellAnchor>
  <xdr:twoCellAnchor editAs="oneCell">
    <xdr:from>
      <xdr:col>1</xdr:col>
      <xdr:colOff>1467254</xdr:colOff>
      <xdr:row>23</xdr:row>
      <xdr:rowOff>190499</xdr:rowOff>
    </xdr:from>
    <xdr:to>
      <xdr:col>3</xdr:col>
      <xdr:colOff>4053</xdr:colOff>
      <xdr:row>25</xdr:row>
      <xdr:rowOff>1994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754" y="4888148"/>
          <a:ext cx="612033" cy="192495"/>
        </a:xfrm>
        <a:prstGeom prst="rect">
          <a:avLst/>
        </a:prstGeom>
      </xdr:spPr>
    </xdr:pic>
    <xdr:clientData/>
  </xdr:twoCellAnchor>
  <xdr:twoCellAnchor editAs="oneCell">
    <xdr:from>
      <xdr:col>1</xdr:col>
      <xdr:colOff>1467254</xdr:colOff>
      <xdr:row>25</xdr:row>
      <xdr:rowOff>0</xdr:rowOff>
    </xdr:from>
    <xdr:to>
      <xdr:col>3</xdr:col>
      <xdr:colOff>4053</xdr:colOff>
      <xdr:row>26</xdr:row>
      <xdr:rowOff>1956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754" y="5078649"/>
          <a:ext cx="612033" cy="210315"/>
        </a:xfrm>
        <a:prstGeom prst="rect">
          <a:avLst/>
        </a:prstGeom>
      </xdr:spPr>
    </xdr:pic>
    <xdr:clientData/>
  </xdr:twoCellAnchor>
  <xdr:twoCellAnchor editAs="oneCell">
    <xdr:from>
      <xdr:col>2</xdr:col>
      <xdr:colOff>4052</xdr:colOff>
      <xdr:row>25</xdr:row>
      <xdr:rowOff>206711</xdr:rowOff>
    </xdr:from>
    <xdr:to>
      <xdr:col>3</xdr:col>
      <xdr:colOff>0</xdr:colOff>
      <xdr:row>27</xdr:row>
      <xdr:rowOff>4052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807" y="5285360"/>
          <a:ext cx="603927" cy="198607"/>
        </a:xfrm>
        <a:prstGeom prst="rect">
          <a:avLst/>
        </a:prstGeom>
      </xdr:spPr>
    </xdr:pic>
    <xdr:clientData/>
  </xdr:twoCellAnchor>
  <xdr:twoCellAnchor editAs="oneCell">
    <xdr:from>
      <xdr:col>2</xdr:col>
      <xdr:colOff>4053</xdr:colOff>
      <xdr:row>27</xdr:row>
      <xdr:rowOff>0</xdr:rowOff>
    </xdr:from>
    <xdr:to>
      <xdr:col>3</xdr:col>
      <xdr:colOff>0</xdr:colOff>
      <xdr:row>28</xdr:row>
      <xdr:rowOff>8492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808" y="5479915"/>
          <a:ext cx="603926" cy="170620"/>
        </a:xfrm>
        <a:prstGeom prst="rect">
          <a:avLst/>
        </a:prstGeom>
      </xdr:spPr>
    </xdr:pic>
    <xdr:clientData/>
  </xdr:twoCellAnchor>
  <xdr:twoCellAnchor editAs="oneCell">
    <xdr:from>
      <xdr:col>2</xdr:col>
      <xdr:colOff>1374</xdr:colOff>
      <xdr:row>28</xdr:row>
      <xdr:rowOff>190499</xdr:rowOff>
    </xdr:from>
    <xdr:to>
      <xdr:col>3</xdr:col>
      <xdr:colOff>3230</xdr:colOff>
      <xdr:row>29</xdr:row>
      <xdr:rowOff>190306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755" y="5828007"/>
          <a:ext cx="612102" cy="190307"/>
        </a:xfrm>
        <a:prstGeom prst="rect">
          <a:avLst/>
        </a:prstGeom>
      </xdr:spPr>
    </xdr:pic>
    <xdr:clientData/>
  </xdr:twoCellAnchor>
  <xdr:twoCellAnchor editAs="oneCell">
    <xdr:from>
      <xdr:col>1</xdr:col>
      <xdr:colOff>1467254</xdr:colOff>
      <xdr:row>29</xdr:row>
      <xdr:rowOff>190499</xdr:rowOff>
    </xdr:from>
    <xdr:to>
      <xdr:col>3</xdr:col>
      <xdr:colOff>4053</xdr:colOff>
      <xdr:row>31</xdr:row>
      <xdr:rowOff>1994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754" y="6023042"/>
          <a:ext cx="612033" cy="192495"/>
        </a:xfrm>
        <a:prstGeom prst="rect">
          <a:avLst/>
        </a:prstGeom>
      </xdr:spPr>
    </xdr:pic>
    <xdr:clientData/>
  </xdr:twoCellAnchor>
  <xdr:twoCellAnchor editAs="oneCell">
    <xdr:from>
      <xdr:col>2</xdr:col>
      <xdr:colOff>1373</xdr:colOff>
      <xdr:row>30</xdr:row>
      <xdr:rowOff>190500</xdr:rowOff>
    </xdr:from>
    <xdr:to>
      <xdr:col>3</xdr:col>
      <xdr:colOff>0</xdr:colOff>
      <xdr:row>32</xdr:row>
      <xdr:rowOff>6370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754" y="6209008"/>
          <a:ext cx="608873" cy="196870"/>
        </a:xfrm>
        <a:prstGeom prst="rect">
          <a:avLst/>
        </a:prstGeom>
      </xdr:spPr>
    </xdr:pic>
    <xdr:clientData/>
  </xdr:twoCellAnchor>
  <xdr:twoCellAnchor editAs="oneCell">
    <xdr:from>
      <xdr:col>1</xdr:col>
      <xdr:colOff>1467254</xdr:colOff>
      <xdr:row>31</xdr:row>
      <xdr:rowOff>190499</xdr:rowOff>
    </xdr:from>
    <xdr:to>
      <xdr:col>3</xdr:col>
      <xdr:colOff>0</xdr:colOff>
      <xdr:row>33</xdr:row>
      <xdr:rowOff>1994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754" y="6404042"/>
          <a:ext cx="607980" cy="192495"/>
        </a:xfrm>
        <a:prstGeom prst="rect">
          <a:avLst/>
        </a:prstGeom>
      </xdr:spPr>
    </xdr:pic>
    <xdr:clientData/>
  </xdr:twoCellAnchor>
  <xdr:twoCellAnchor editAs="oneCell">
    <xdr:from>
      <xdr:col>1</xdr:col>
      <xdr:colOff>1467254</xdr:colOff>
      <xdr:row>32</xdr:row>
      <xdr:rowOff>190499</xdr:rowOff>
    </xdr:from>
    <xdr:to>
      <xdr:col>3</xdr:col>
      <xdr:colOff>0</xdr:colOff>
      <xdr:row>34</xdr:row>
      <xdr:rowOff>1994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754" y="6594542"/>
          <a:ext cx="607980" cy="192495"/>
        </a:xfrm>
        <a:prstGeom prst="rect">
          <a:avLst/>
        </a:prstGeom>
      </xdr:spPr>
    </xdr:pic>
    <xdr:clientData/>
  </xdr:twoCellAnchor>
  <xdr:twoCellAnchor editAs="oneCell">
    <xdr:from>
      <xdr:col>1</xdr:col>
      <xdr:colOff>1467254</xdr:colOff>
      <xdr:row>33</xdr:row>
      <xdr:rowOff>190499</xdr:rowOff>
    </xdr:from>
    <xdr:to>
      <xdr:col>3</xdr:col>
      <xdr:colOff>0</xdr:colOff>
      <xdr:row>35</xdr:row>
      <xdr:rowOff>1994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754" y="6785042"/>
          <a:ext cx="607980" cy="192495"/>
        </a:xfrm>
        <a:prstGeom prst="rect">
          <a:avLst/>
        </a:prstGeom>
      </xdr:spPr>
    </xdr:pic>
    <xdr:clientData/>
  </xdr:twoCellAnchor>
  <xdr:twoCellAnchor editAs="oneCell">
    <xdr:from>
      <xdr:col>1</xdr:col>
      <xdr:colOff>1467254</xdr:colOff>
      <xdr:row>34</xdr:row>
      <xdr:rowOff>190499</xdr:rowOff>
    </xdr:from>
    <xdr:to>
      <xdr:col>3</xdr:col>
      <xdr:colOff>759</xdr:colOff>
      <xdr:row>35</xdr:row>
      <xdr:rowOff>190306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754" y="6975542"/>
          <a:ext cx="607979" cy="190307"/>
        </a:xfrm>
        <a:prstGeom prst="rect">
          <a:avLst/>
        </a:prstGeom>
      </xdr:spPr>
    </xdr:pic>
    <xdr:clientData/>
  </xdr:twoCellAnchor>
  <xdr:twoCellAnchor editAs="oneCell">
    <xdr:from>
      <xdr:col>1</xdr:col>
      <xdr:colOff>1467254</xdr:colOff>
      <xdr:row>36</xdr:row>
      <xdr:rowOff>0</xdr:rowOff>
    </xdr:from>
    <xdr:to>
      <xdr:col>3</xdr:col>
      <xdr:colOff>759</xdr:colOff>
      <xdr:row>37</xdr:row>
      <xdr:rowOff>4182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754" y="7166043"/>
          <a:ext cx="607979" cy="194682"/>
        </a:xfrm>
        <a:prstGeom prst="rect">
          <a:avLst/>
        </a:prstGeom>
      </xdr:spPr>
    </xdr:pic>
    <xdr:clientData/>
  </xdr:twoCellAnchor>
  <xdr:twoCellAnchor editAs="oneCell">
    <xdr:from>
      <xdr:col>2</xdr:col>
      <xdr:colOff>1373</xdr:colOff>
      <xdr:row>36</xdr:row>
      <xdr:rowOff>190499</xdr:rowOff>
    </xdr:from>
    <xdr:to>
      <xdr:col>3</xdr:col>
      <xdr:colOff>0</xdr:colOff>
      <xdr:row>37</xdr:row>
      <xdr:rowOff>190306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754" y="7352007"/>
          <a:ext cx="608873" cy="190307"/>
        </a:xfrm>
        <a:prstGeom prst="rect">
          <a:avLst/>
        </a:prstGeom>
      </xdr:spPr>
    </xdr:pic>
    <xdr:clientData/>
  </xdr:twoCellAnchor>
  <xdr:twoCellAnchor editAs="oneCell">
    <xdr:from>
      <xdr:col>1</xdr:col>
      <xdr:colOff>1467254</xdr:colOff>
      <xdr:row>37</xdr:row>
      <xdr:rowOff>190499</xdr:rowOff>
    </xdr:from>
    <xdr:to>
      <xdr:col>3</xdr:col>
      <xdr:colOff>0</xdr:colOff>
      <xdr:row>39</xdr:row>
      <xdr:rowOff>1994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754" y="7547042"/>
          <a:ext cx="607980" cy="192495"/>
        </a:xfrm>
        <a:prstGeom prst="rect">
          <a:avLst/>
        </a:prstGeom>
      </xdr:spPr>
    </xdr:pic>
    <xdr:clientData/>
  </xdr:twoCellAnchor>
  <xdr:twoCellAnchor editAs="oneCell">
    <xdr:from>
      <xdr:col>1</xdr:col>
      <xdr:colOff>1467254</xdr:colOff>
      <xdr:row>38</xdr:row>
      <xdr:rowOff>190499</xdr:rowOff>
    </xdr:from>
    <xdr:to>
      <xdr:col>3</xdr:col>
      <xdr:colOff>0</xdr:colOff>
      <xdr:row>40</xdr:row>
      <xdr:rowOff>1994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754" y="7737542"/>
          <a:ext cx="607980" cy="192495"/>
        </a:xfrm>
        <a:prstGeom prst="rect">
          <a:avLst/>
        </a:prstGeom>
      </xdr:spPr>
    </xdr:pic>
    <xdr:clientData/>
  </xdr:twoCellAnchor>
  <xdr:twoCellAnchor editAs="oneCell">
    <xdr:from>
      <xdr:col>2</xdr:col>
      <xdr:colOff>1373</xdr:colOff>
      <xdr:row>39</xdr:row>
      <xdr:rowOff>190500</xdr:rowOff>
    </xdr:from>
    <xdr:to>
      <xdr:col>3</xdr:col>
      <xdr:colOff>0</xdr:colOff>
      <xdr:row>41</xdr:row>
      <xdr:rowOff>6370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754" y="7923508"/>
          <a:ext cx="608873" cy="196870"/>
        </a:xfrm>
        <a:prstGeom prst="rect">
          <a:avLst/>
        </a:prstGeom>
      </xdr:spPr>
    </xdr:pic>
    <xdr:clientData/>
  </xdr:twoCellAnchor>
  <xdr:twoCellAnchor editAs="oneCell">
    <xdr:from>
      <xdr:col>1</xdr:col>
      <xdr:colOff>1467255</xdr:colOff>
      <xdr:row>41</xdr:row>
      <xdr:rowOff>0</xdr:rowOff>
    </xdr:from>
    <xdr:to>
      <xdr:col>3</xdr:col>
      <xdr:colOff>0</xdr:colOff>
      <xdr:row>42</xdr:row>
      <xdr:rowOff>4182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755" y="8118543"/>
          <a:ext cx="607979" cy="194682"/>
        </a:xfrm>
        <a:prstGeom prst="rect">
          <a:avLst/>
        </a:prstGeom>
      </xdr:spPr>
    </xdr:pic>
    <xdr:clientData/>
  </xdr:twoCellAnchor>
  <xdr:twoCellAnchor editAs="oneCell">
    <xdr:from>
      <xdr:col>2</xdr:col>
      <xdr:colOff>1373</xdr:colOff>
      <xdr:row>41</xdr:row>
      <xdr:rowOff>190500</xdr:rowOff>
    </xdr:from>
    <xdr:to>
      <xdr:col>3</xdr:col>
      <xdr:colOff>3229</xdr:colOff>
      <xdr:row>43</xdr:row>
      <xdr:rowOff>4182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754" y="8304508"/>
          <a:ext cx="612102" cy="194682"/>
        </a:xfrm>
        <a:prstGeom prst="rect">
          <a:avLst/>
        </a:prstGeom>
      </xdr:spPr>
    </xdr:pic>
    <xdr:clientData/>
  </xdr:twoCellAnchor>
  <xdr:twoCellAnchor editAs="oneCell">
    <xdr:from>
      <xdr:col>2</xdr:col>
      <xdr:colOff>1373</xdr:colOff>
      <xdr:row>42</xdr:row>
      <xdr:rowOff>190499</xdr:rowOff>
    </xdr:from>
    <xdr:to>
      <xdr:col>3</xdr:col>
      <xdr:colOff>0</xdr:colOff>
      <xdr:row>44</xdr:row>
      <xdr:rowOff>9200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754" y="8495007"/>
          <a:ext cx="608873" cy="209388"/>
        </a:xfrm>
        <a:prstGeom prst="rect">
          <a:avLst/>
        </a:prstGeom>
      </xdr:spPr>
    </xdr:pic>
    <xdr:clientData/>
  </xdr:twoCellAnchor>
  <xdr:twoCellAnchor editAs="oneCell">
    <xdr:from>
      <xdr:col>2</xdr:col>
      <xdr:colOff>1373</xdr:colOff>
      <xdr:row>44</xdr:row>
      <xdr:rowOff>0</xdr:rowOff>
    </xdr:from>
    <xdr:to>
      <xdr:col>3</xdr:col>
      <xdr:colOff>0</xdr:colOff>
      <xdr:row>45</xdr:row>
      <xdr:rowOff>6370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754" y="8695195"/>
          <a:ext cx="608873" cy="196870"/>
        </a:xfrm>
        <a:prstGeom prst="rect">
          <a:avLst/>
        </a:prstGeom>
      </xdr:spPr>
    </xdr:pic>
    <xdr:clientData/>
  </xdr:twoCellAnchor>
  <xdr:twoCellAnchor editAs="oneCell">
    <xdr:from>
      <xdr:col>1</xdr:col>
      <xdr:colOff>1467254</xdr:colOff>
      <xdr:row>46</xdr:row>
      <xdr:rowOff>5013</xdr:rowOff>
    </xdr:from>
    <xdr:to>
      <xdr:col>3</xdr:col>
      <xdr:colOff>4053</xdr:colOff>
      <xdr:row>47</xdr:row>
      <xdr:rowOff>1994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1149" y="9274342"/>
          <a:ext cx="617259" cy="187481"/>
        </a:xfrm>
        <a:prstGeom prst="rect">
          <a:avLst/>
        </a:prstGeom>
      </xdr:spPr>
    </xdr:pic>
    <xdr:clientData/>
  </xdr:twoCellAnchor>
  <xdr:twoCellAnchor editAs="oneCell">
    <xdr:from>
      <xdr:col>2</xdr:col>
      <xdr:colOff>1373</xdr:colOff>
      <xdr:row>46</xdr:row>
      <xdr:rowOff>190499</xdr:rowOff>
    </xdr:from>
    <xdr:to>
      <xdr:col>3</xdr:col>
      <xdr:colOff>3229</xdr:colOff>
      <xdr:row>47</xdr:row>
      <xdr:rowOff>190306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754" y="9457194"/>
          <a:ext cx="612102" cy="190307"/>
        </a:xfrm>
        <a:prstGeom prst="rect">
          <a:avLst/>
        </a:prstGeom>
      </xdr:spPr>
    </xdr:pic>
    <xdr:clientData/>
  </xdr:twoCellAnchor>
  <xdr:twoCellAnchor editAs="oneCell">
    <xdr:from>
      <xdr:col>2</xdr:col>
      <xdr:colOff>1373</xdr:colOff>
      <xdr:row>49</xdr:row>
      <xdr:rowOff>0</xdr:rowOff>
    </xdr:from>
    <xdr:to>
      <xdr:col>3</xdr:col>
      <xdr:colOff>3229</xdr:colOff>
      <xdr:row>50</xdr:row>
      <xdr:rowOff>6370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754" y="9838195"/>
          <a:ext cx="612102" cy="196870"/>
        </a:xfrm>
        <a:prstGeom prst="rect">
          <a:avLst/>
        </a:prstGeom>
      </xdr:spPr>
    </xdr:pic>
    <xdr:clientData/>
  </xdr:twoCellAnchor>
  <xdr:twoCellAnchor editAs="oneCell">
    <xdr:from>
      <xdr:col>1</xdr:col>
      <xdr:colOff>1467254</xdr:colOff>
      <xdr:row>49</xdr:row>
      <xdr:rowOff>190499</xdr:rowOff>
    </xdr:from>
    <xdr:to>
      <xdr:col>3</xdr:col>
      <xdr:colOff>0</xdr:colOff>
      <xdr:row>51</xdr:row>
      <xdr:rowOff>1994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754" y="10031648"/>
          <a:ext cx="607980" cy="192495"/>
        </a:xfrm>
        <a:prstGeom prst="rect">
          <a:avLst/>
        </a:prstGeom>
      </xdr:spPr>
    </xdr:pic>
    <xdr:clientData/>
  </xdr:twoCellAnchor>
  <xdr:twoCellAnchor editAs="oneCell">
    <xdr:from>
      <xdr:col>2</xdr:col>
      <xdr:colOff>1373</xdr:colOff>
      <xdr:row>50</xdr:row>
      <xdr:rowOff>190499</xdr:rowOff>
    </xdr:from>
    <xdr:to>
      <xdr:col>3</xdr:col>
      <xdr:colOff>0</xdr:colOff>
      <xdr:row>51</xdr:row>
      <xdr:rowOff>190306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754" y="10219194"/>
          <a:ext cx="608873" cy="190307"/>
        </a:xfrm>
        <a:prstGeom prst="rect">
          <a:avLst/>
        </a:prstGeom>
      </xdr:spPr>
    </xdr:pic>
    <xdr:clientData/>
  </xdr:twoCellAnchor>
  <xdr:twoCellAnchor editAs="oneCell">
    <xdr:from>
      <xdr:col>1</xdr:col>
      <xdr:colOff>1467254</xdr:colOff>
      <xdr:row>52</xdr:row>
      <xdr:rowOff>0</xdr:rowOff>
    </xdr:from>
    <xdr:to>
      <xdr:col>3</xdr:col>
      <xdr:colOff>0</xdr:colOff>
      <xdr:row>53</xdr:row>
      <xdr:rowOff>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754" y="10412649"/>
          <a:ext cx="607980" cy="1905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1467254</xdr:colOff>
      <xdr:row>53</xdr:row>
      <xdr:rowOff>0</xdr:rowOff>
    </xdr:from>
    <xdr:to>
      <xdr:col>3</xdr:col>
      <xdr:colOff>759</xdr:colOff>
      <xdr:row>53</xdr:row>
      <xdr:rowOff>185487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1149" y="10602829"/>
          <a:ext cx="613965" cy="18548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553010</xdr:colOff>
      <xdr:row>24</xdr:row>
      <xdr:rowOff>139142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91275" cy="5887272"/>
        </a:xfrm>
        <a:prstGeom prst="rect">
          <a:avLst/>
        </a:prstGeom>
      </xdr:spPr>
    </xdr:pic>
    <xdr:clientData/>
  </xdr:twoCellAnchor>
  <xdr:twoCellAnchor editAs="oneCell">
    <xdr:from>
      <xdr:col>11</xdr:col>
      <xdr:colOff>563218</xdr:colOff>
      <xdr:row>0</xdr:row>
      <xdr:rowOff>115956</xdr:rowOff>
    </xdr:from>
    <xdr:to>
      <xdr:col>21</xdr:col>
      <xdr:colOff>265440</xdr:colOff>
      <xdr:row>24</xdr:row>
      <xdr:rowOff>35992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9022" y="115956"/>
          <a:ext cx="5831353" cy="5668166"/>
        </a:xfrm>
        <a:prstGeom prst="rect">
          <a:avLst/>
        </a:prstGeom>
      </xdr:spPr>
    </xdr:pic>
    <xdr:clientData/>
  </xdr:twoCellAnchor>
  <xdr:twoCellAnchor editAs="oneCell">
    <xdr:from>
      <xdr:col>0</xdr:col>
      <xdr:colOff>173935</xdr:colOff>
      <xdr:row>25</xdr:row>
      <xdr:rowOff>24848</xdr:rowOff>
    </xdr:from>
    <xdr:to>
      <xdr:col>5</xdr:col>
      <xdr:colOff>574467</xdr:colOff>
      <xdr:row>45</xdr:row>
      <xdr:rowOff>6327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935" y="5963478"/>
          <a:ext cx="3465097" cy="37914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1</xdr:row>
      <xdr:rowOff>0</xdr:rowOff>
    </xdr:from>
    <xdr:to>
      <xdr:col>10</xdr:col>
      <xdr:colOff>260350</xdr:colOff>
      <xdr:row>53</xdr:row>
      <xdr:rowOff>63500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90500"/>
          <a:ext cx="6146800" cy="99695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33131</xdr:rowOff>
    </xdr:from>
    <xdr:to>
      <xdr:col>2</xdr:col>
      <xdr:colOff>12552</xdr:colOff>
      <xdr:row>0</xdr:row>
      <xdr:rowOff>298174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3131"/>
          <a:ext cx="1622277" cy="265043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0</xdr:row>
      <xdr:rowOff>33131</xdr:rowOff>
    </xdr:from>
    <xdr:to>
      <xdr:col>2</xdr:col>
      <xdr:colOff>12552</xdr:colOff>
      <xdr:row>0</xdr:row>
      <xdr:rowOff>298174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3131"/>
          <a:ext cx="1622277" cy="265043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banki.ru/products/currency/cash/omsk/" TargetMode="External"/><Relationship Id="rId2" Type="http://schemas.openxmlformats.org/officeDocument/2006/relationships/hyperlink" Target="http://www.&#1087;&#1086;&#1083;&#1080;&#1084;&#1077;&#1088;&#1087;&#1083;&#1102;&#1089;&#1086;&#1084;&#1089;&#1082;.&#1088;&#1092;/" TargetMode="External"/><Relationship Id="rId1" Type="http://schemas.openxmlformats.org/officeDocument/2006/relationships/hyperlink" Target="mailto:polimeromsk@yandex.ru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&#1087;&#1086;&#1083;&#1080;&#1084;&#1077;&#1088;&#1087;&#1083;&#1102;&#1089;&#1086;&#1084;&#1089;&#1082;.&#1088;&#1092;/" TargetMode="External"/><Relationship Id="rId1" Type="http://schemas.openxmlformats.org/officeDocument/2006/relationships/hyperlink" Target="mailto:polimeromsk@yandex.ru" TargetMode="External"/><Relationship Id="rId4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&#1087;&#1086;&#1083;&#1080;&#1084;&#1077;&#1088;&#1087;&#1083;&#1102;&#1089;&#1086;&#1084;&#1089;&#1082;.&#1088;&#1092;/" TargetMode="External"/><Relationship Id="rId1" Type="http://schemas.openxmlformats.org/officeDocument/2006/relationships/hyperlink" Target="mailto:polimeromsk@yandex.ru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&#1087;&#1086;&#1083;&#1080;&#1084;&#1077;&#1088;&#1087;&#1083;&#1102;&#1089;&#1086;&#1084;&#1089;&#1082;.&#1088;&#1092;/" TargetMode="External"/><Relationship Id="rId1" Type="http://schemas.openxmlformats.org/officeDocument/2006/relationships/hyperlink" Target="mailto:polimeromsk@yandex.ru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&#1087;&#1086;&#1083;&#1080;&#1084;&#1077;&#1088;&#1087;&#1083;&#1102;&#1089;&#1086;&#1084;&#1089;&#1082;.&#1088;&#1092;/" TargetMode="External"/><Relationship Id="rId1" Type="http://schemas.openxmlformats.org/officeDocument/2006/relationships/hyperlink" Target="mailto:polimeromsk@yandex.ru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polimeromsk@yandex.ru" TargetMode="External"/><Relationship Id="rId1" Type="http://schemas.openxmlformats.org/officeDocument/2006/relationships/hyperlink" Target="http://www.&#1087;&#1086;&#1083;&#1080;&#1084;&#1077;&#1088;&#1087;&#1083;&#1102;&#1089;&#1086;&#1084;&#1089;&#1082;.&#1088;&#1092;/" TargetMode="Externa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161"/>
  <sheetViews>
    <sheetView tabSelected="1" topLeftCell="B1" zoomScale="115" zoomScaleNormal="115" workbookViewId="0">
      <pane ySplit="4" topLeftCell="A38" activePane="bottomLeft" state="frozen"/>
      <selection pane="bottomLeft" activeCell="N9" sqref="N9"/>
    </sheetView>
  </sheetViews>
  <sheetFormatPr defaultRowHeight="15"/>
  <cols>
    <col min="1" max="1" width="2.42578125" style="1" customWidth="1"/>
    <col min="2" max="2" width="21.7109375" style="2" customWidth="1"/>
    <col min="3" max="3" width="56.42578125" style="3" customWidth="1"/>
    <col min="4" max="4" width="8.140625" style="2" customWidth="1"/>
    <col min="5" max="5" width="4.7109375" style="2" customWidth="1"/>
    <col min="6" max="6" width="6.28515625" style="4" customWidth="1"/>
    <col min="7" max="7" width="7" style="70" customWidth="1"/>
    <col min="8" max="8" width="4.5703125" style="70" customWidth="1"/>
    <col min="9" max="9" width="6.42578125" style="5" customWidth="1"/>
    <col min="10" max="10" width="7.140625" style="4" customWidth="1"/>
    <col min="11" max="11" width="7.7109375" style="85" customWidth="1"/>
    <col min="12" max="12" width="6" style="4" customWidth="1"/>
    <col min="13" max="13" width="13.140625" style="4" customWidth="1"/>
    <col min="14" max="15" width="9.140625" style="4" customWidth="1"/>
    <col min="16" max="16" width="10" style="4" customWidth="1"/>
    <col min="17" max="17" width="9.140625" style="4" customWidth="1"/>
    <col min="18" max="16384" width="9.140625" style="4"/>
  </cols>
  <sheetData>
    <row r="1" spans="1:16" ht="24" customHeight="1">
      <c r="A1" s="659" t="s">
        <v>286</v>
      </c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</row>
    <row r="2" spans="1:16" s="6" customFormat="1" ht="12" customHeight="1">
      <c r="A2" s="666" t="s">
        <v>642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</row>
    <row r="3" spans="1:16" s="10" customFormat="1" ht="9" customHeight="1">
      <c r="A3" s="7"/>
      <c r="B3" s="8"/>
      <c r="C3" s="8"/>
      <c r="D3" s="8"/>
      <c r="E3" s="8"/>
      <c r="F3" s="467"/>
      <c r="G3" s="467"/>
      <c r="H3" s="652" t="s">
        <v>490</v>
      </c>
      <c r="I3" s="10" t="s">
        <v>643</v>
      </c>
      <c r="J3" s="562"/>
    </row>
    <row r="4" spans="1:16" ht="30.75" customHeight="1" thickBot="1">
      <c r="A4" s="91" t="s">
        <v>2</v>
      </c>
      <c r="B4" s="92" t="s">
        <v>3</v>
      </c>
      <c r="C4" s="92" t="s">
        <v>145</v>
      </c>
      <c r="D4" s="93" t="s">
        <v>482</v>
      </c>
      <c r="E4" s="94" t="s">
        <v>144</v>
      </c>
      <c r="F4" s="91" t="s">
        <v>141</v>
      </c>
      <c r="G4" s="94" t="s">
        <v>142</v>
      </c>
      <c r="H4" s="466" t="s">
        <v>404</v>
      </c>
      <c r="I4" s="94" t="s">
        <v>4</v>
      </c>
      <c r="J4" s="94" t="s">
        <v>480</v>
      </c>
      <c r="K4" s="94" t="s">
        <v>143</v>
      </c>
      <c r="L4" s="94" t="s">
        <v>481</v>
      </c>
      <c r="O4" s="375" t="s">
        <v>405</v>
      </c>
      <c r="P4" s="561">
        <v>83.44</v>
      </c>
    </row>
    <row r="5" spans="1:16" ht="15" customHeight="1" thickBot="1">
      <c r="A5" s="660" t="s">
        <v>178</v>
      </c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2"/>
    </row>
    <row r="6" spans="1:16" ht="60.75" customHeight="1">
      <c r="A6" s="216">
        <v>1</v>
      </c>
      <c r="B6" s="638" t="s">
        <v>585</v>
      </c>
      <c r="C6" s="637" t="s">
        <v>290</v>
      </c>
      <c r="D6" s="639"/>
      <c r="E6" s="318" t="s">
        <v>68</v>
      </c>
      <c r="F6" s="351" t="s">
        <v>88</v>
      </c>
      <c r="G6" s="178">
        <v>402</v>
      </c>
      <c r="H6" s="640"/>
      <c r="I6" s="641" t="s">
        <v>6</v>
      </c>
      <c r="J6" s="181">
        <f>G6</f>
        <v>402</v>
      </c>
      <c r="K6" s="181">
        <f>G6*9</f>
        <v>3618</v>
      </c>
      <c r="L6" s="642">
        <v>6</v>
      </c>
    </row>
    <row r="7" spans="1:16" ht="33" customHeight="1">
      <c r="A7" s="377">
        <v>2</v>
      </c>
      <c r="B7" s="279" t="s">
        <v>237</v>
      </c>
      <c r="C7" s="385" t="s">
        <v>163</v>
      </c>
      <c r="D7" s="11"/>
      <c r="E7" s="46" t="s">
        <v>68</v>
      </c>
      <c r="F7" s="342">
        <v>9</v>
      </c>
      <c r="G7" s="173">
        <f>H7*P4</f>
        <v>308.72800000000001</v>
      </c>
      <c r="H7" s="557">
        <v>3.7</v>
      </c>
      <c r="I7" s="174">
        <v>0.15</v>
      </c>
      <c r="J7" s="344">
        <f>159*0.15</f>
        <v>23.849999999999998</v>
      </c>
      <c r="K7" s="176">
        <f>G7*9</f>
        <v>2778.5520000000001</v>
      </c>
      <c r="L7" s="402">
        <v>60</v>
      </c>
    </row>
    <row r="8" spans="1:16" ht="35.25" customHeight="1">
      <c r="A8" s="377">
        <v>3</v>
      </c>
      <c r="B8" s="279" t="s">
        <v>140</v>
      </c>
      <c r="C8" s="385" t="s">
        <v>224</v>
      </c>
      <c r="D8" s="11"/>
      <c r="E8" s="46" t="s">
        <v>71</v>
      </c>
      <c r="F8" s="342" t="s">
        <v>88</v>
      </c>
      <c r="G8" s="173">
        <f>P4*H8</f>
        <v>559.048</v>
      </c>
      <c r="H8" s="557">
        <v>6.7</v>
      </c>
      <c r="I8" s="452" t="s">
        <v>5</v>
      </c>
      <c r="J8" s="344">
        <f>G8/6</f>
        <v>93.174666666666667</v>
      </c>
      <c r="K8" s="176">
        <f t="shared" ref="K8:K13" si="0">G8</f>
        <v>559.048</v>
      </c>
      <c r="L8" s="402">
        <v>6</v>
      </c>
    </row>
    <row r="9" spans="1:16" ht="36" customHeight="1">
      <c r="A9" s="377">
        <v>4</v>
      </c>
      <c r="B9" s="279" t="s">
        <v>139</v>
      </c>
      <c r="C9" s="385" t="s">
        <v>311</v>
      </c>
      <c r="D9" s="11"/>
      <c r="E9" s="46" t="s">
        <v>71</v>
      </c>
      <c r="F9" s="342" t="s">
        <v>88</v>
      </c>
      <c r="G9" s="173">
        <f>P4*H9</f>
        <v>559.048</v>
      </c>
      <c r="H9" s="557">
        <v>6.7</v>
      </c>
      <c r="I9" s="452" t="s">
        <v>6</v>
      </c>
      <c r="J9" s="344">
        <f>G9/6.2</f>
        <v>90.169032258064519</v>
      </c>
      <c r="K9" s="176">
        <f t="shared" si="0"/>
        <v>559.048</v>
      </c>
      <c r="L9" s="402">
        <v>6</v>
      </c>
    </row>
    <row r="10" spans="1:16" ht="25.5" customHeight="1">
      <c r="A10" s="663">
        <v>5</v>
      </c>
      <c r="B10" s="664" t="s">
        <v>323</v>
      </c>
      <c r="C10" s="665" t="s">
        <v>312</v>
      </c>
      <c r="D10" s="74" t="s">
        <v>137</v>
      </c>
      <c r="E10" s="46" t="s">
        <v>71</v>
      </c>
      <c r="F10" s="342" t="s">
        <v>88</v>
      </c>
      <c r="G10" s="173">
        <f>266*1.15</f>
        <v>305.89999999999998</v>
      </c>
      <c r="H10" s="12"/>
      <c r="I10" s="452" t="s">
        <v>7</v>
      </c>
      <c r="J10" s="344">
        <f>G10/12</f>
        <v>25.491666666666664</v>
      </c>
      <c r="K10" s="176">
        <f t="shared" si="0"/>
        <v>305.89999999999998</v>
      </c>
      <c r="L10" s="402">
        <v>12</v>
      </c>
    </row>
    <row r="11" spans="1:16" ht="14.25" customHeight="1">
      <c r="A11" s="663"/>
      <c r="B11" s="664"/>
      <c r="C11" s="665"/>
      <c r="D11" s="74" t="s">
        <v>138</v>
      </c>
      <c r="E11" s="46" t="s">
        <v>71</v>
      </c>
      <c r="F11" s="342" t="s">
        <v>88</v>
      </c>
      <c r="G11" s="173">
        <f>273*1.15</f>
        <v>313.95</v>
      </c>
      <c r="H11" s="12"/>
      <c r="I11" s="174"/>
      <c r="J11" s="430"/>
      <c r="K11" s="176">
        <f t="shared" si="0"/>
        <v>313.95</v>
      </c>
      <c r="L11" s="402"/>
    </row>
    <row r="12" spans="1:16" s="58" customFormat="1" ht="36" customHeight="1">
      <c r="A12" s="377">
        <v>6</v>
      </c>
      <c r="B12" s="279" t="s">
        <v>86</v>
      </c>
      <c r="C12" s="385" t="s">
        <v>177</v>
      </c>
      <c r="D12" s="11"/>
      <c r="E12" s="46" t="s">
        <v>87</v>
      </c>
      <c r="F12" s="342" t="s">
        <v>88</v>
      </c>
      <c r="G12" s="173">
        <f>243*1.15</f>
        <v>279.45</v>
      </c>
      <c r="H12" s="12"/>
      <c r="I12" s="392">
        <v>10</v>
      </c>
      <c r="J12" s="436"/>
      <c r="K12" s="176">
        <f t="shared" si="0"/>
        <v>279.45</v>
      </c>
      <c r="L12" s="459">
        <v>10</v>
      </c>
      <c r="M12" s="168"/>
    </row>
    <row r="13" spans="1:16" s="58" customFormat="1" ht="34.5" customHeight="1">
      <c r="A13" s="377">
        <v>7</v>
      </c>
      <c r="B13" s="279" t="s">
        <v>89</v>
      </c>
      <c r="C13" s="385" t="s">
        <v>146</v>
      </c>
      <c r="D13" s="11"/>
      <c r="E13" s="46" t="s">
        <v>87</v>
      </c>
      <c r="F13" s="342" t="s">
        <v>88</v>
      </c>
      <c r="G13" s="173">
        <f>258*1.15</f>
        <v>296.7</v>
      </c>
      <c r="H13" s="12"/>
      <c r="I13" s="392">
        <v>10</v>
      </c>
      <c r="J13" s="436"/>
      <c r="K13" s="176">
        <f t="shared" si="0"/>
        <v>296.7</v>
      </c>
      <c r="L13" s="459">
        <v>10</v>
      </c>
      <c r="M13" s="168"/>
    </row>
    <row r="14" spans="1:16" ht="45.75" customHeight="1">
      <c r="A14" s="377">
        <v>8</v>
      </c>
      <c r="B14" s="11" t="s">
        <v>321</v>
      </c>
      <c r="C14" s="385" t="s">
        <v>313</v>
      </c>
      <c r="D14" s="11"/>
      <c r="E14" s="46" t="s">
        <v>68</v>
      </c>
      <c r="F14" s="342">
        <v>33.85</v>
      </c>
      <c r="G14" s="173">
        <f>H14*P4</f>
        <v>333.76</v>
      </c>
      <c r="H14" s="557">
        <v>4</v>
      </c>
      <c r="I14" s="174"/>
      <c r="J14" s="430"/>
      <c r="K14" s="176">
        <f>G14*F14</f>
        <v>11297.776</v>
      </c>
      <c r="L14" s="347"/>
    </row>
    <row r="15" spans="1:16" ht="18.75" customHeight="1">
      <c r="A15" s="663">
        <v>9</v>
      </c>
      <c r="B15" s="664" t="s">
        <v>322</v>
      </c>
      <c r="C15" s="665" t="s">
        <v>314</v>
      </c>
      <c r="D15" s="11"/>
      <c r="E15" s="46" t="s">
        <v>68</v>
      </c>
      <c r="F15" s="342">
        <v>14</v>
      </c>
      <c r="G15" s="173">
        <f>700*1.15</f>
        <v>804.99999999999989</v>
      </c>
      <c r="H15" s="12"/>
      <c r="I15" s="392">
        <v>4.5999999999999996</v>
      </c>
      <c r="J15" s="598">
        <f>G15*I15</f>
        <v>3702.9999999999991</v>
      </c>
      <c r="K15" s="176">
        <f>G15*F15</f>
        <v>11269.999999999998</v>
      </c>
      <c r="L15" s="447">
        <f>F15/I15</f>
        <v>3.0434782608695654</v>
      </c>
      <c r="M15" s="608"/>
      <c r="N15" s="608"/>
    </row>
    <row r="16" spans="1:16" ht="18" customHeight="1">
      <c r="A16" s="663"/>
      <c r="B16" s="664"/>
      <c r="C16" s="665"/>
      <c r="D16" s="11"/>
      <c r="E16" s="46" t="s">
        <v>68</v>
      </c>
      <c r="F16" s="342">
        <v>1</v>
      </c>
      <c r="G16" s="173">
        <f>850*1.15</f>
        <v>977.49999999999989</v>
      </c>
      <c r="H16" s="12"/>
      <c r="I16" s="392">
        <v>1.2</v>
      </c>
      <c r="J16" s="598">
        <f>G16*I16</f>
        <v>1172.9999999999998</v>
      </c>
      <c r="K16" s="453">
        <f>G16*F16</f>
        <v>977.49999999999989</v>
      </c>
      <c r="L16" s="447">
        <f>F16/I16</f>
        <v>0.83333333333333337</v>
      </c>
    </row>
    <row r="17" spans="1:12" ht="32.25" customHeight="1">
      <c r="A17" s="663">
        <v>10</v>
      </c>
      <c r="B17" s="278" t="s">
        <v>320</v>
      </c>
      <c r="C17" s="665" t="s">
        <v>109</v>
      </c>
      <c r="D17" s="667"/>
      <c r="E17" s="46" t="s">
        <v>68</v>
      </c>
      <c r="F17" s="342">
        <v>14</v>
      </c>
      <c r="G17" s="173">
        <v>805</v>
      </c>
      <c r="H17" s="12"/>
      <c r="I17" s="392">
        <v>1.2</v>
      </c>
      <c r="J17" s="598">
        <f>G17*I17</f>
        <v>966</v>
      </c>
      <c r="K17" s="176">
        <f>G17*F17</f>
        <v>11270</v>
      </c>
      <c r="L17" s="447">
        <f>F17/I17</f>
        <v>11.666666666666668</v>
      </c>
    </row>
    <row r="18" spans="1:12" ht="2.25" hidden="1" customHeight="1">
      <c r="A18" s="663"/>
      <c r="B18" s="166"/>
      <c r="C18" s="665"/>
      <c r="D18" s="667"/>
      <c r="E18" s="46" t="s">
        <v>68</v>
      </c>
      <c r="F18" s="342">
        <v>1</v>
      </c>
      <c r="G18" s="173">
        <f>850*1.15</f>
        <v>977.49999999999989</v>
      </c>
      <c r="H18" s="12"/>
      <c r="I18" s="392">
        <v>1.2</v>
      </c>
      <c r="J18" s="598">
        <f>G18*I18</f>
        <v>1172.9999999999998</v>
      </c>
      <c r="K18" s="453">
        <f>G18*F18</f>
        <v>977.49999999999989</v>
      </c>
      <c r="L18" s="447">
        <f>F18/I18</f>
        <v>0.83333333333333337</v>
      </c>
    </row>
    <row r="19" spans="1:12" ht="23.25" customHeight="1">
      <c r="A19" s="95" t="s">
        <v>483</v>
      </c>
      <c r="B19" s="166" t="s">
        <v>124</v>
      </c>
      <c r="C19" s="385" t="s">
        <v>125</v>
      </c>
      <c r="D19" s="67"/>
      <c r="E19" s="46" t="s">
        <v>71</v>
      </c>
      <c r="F19" s="342" t="s">
        <v>112</v>
      </c>
      <c r="G19" s="173">
        <v>370</v>
      </c>
      <c r="H19" s="12"/>
      <c r="I19" s="174" t="s">
        <v>110</v>
      </c>
      <c r="J19" s="344"/>
      <c r="K19" s="454">
        <f>G19</f>
        <v>370</v>
      </c>
      <c r="L19" s="347"/>
    </row>
    <row r="20" spans="1:12" ht="25.5" customHeight="1">
      <c r="A20" s="96" t="s">
        <v>484</v>
      </c>
      <c r="B20" s="166" t="s">
        <v>147</v>
      </c>
      <c r="C20" s="165" t="s">
        <v>235</v>
      </c>
      <c r="D20" s="67"/>
      <c r="E20" s="46" t="s">
        <v>71</v>
      </c>
      <c r="F20" s="342" t="s">
        <v>112</v>
      </c>
      <c r="G20" s="173">
        <v>390</v>
      </c>
      <c r="H20" s="12"/>
      <c r="I20" s="174" t="s">
        <v>128</v>
      </c>
      <c r="J20" s="344"/>
      <c r="K20" s="454">
        <f>G20</f>
        <v>390</v>
      </c>
      <c r="L20" s="347"/>
    </row>
    <row r="21" spans="1:12" ht="24.75" customHeight="1">
      <c r="A21" s="96" t="s">
        <v>114</v>
      </c>
      <c r="B21" s="387" t="s">
        <v>126</v>
      </c>
      <c r="C21" s="385" t="s">
        <v>127</v>
      </c>
      <c r="D21" s="67"/>
      <c r="E21" s="46" t="s">
        <v>71</v>
      </c>
      <c r="F21" s="342" t="s">
        <v>112</v>
      </c>
      <c r="G21" s="173">
        <v>590</v>
      </c>
      <c r="H21" s="12"/>
      <c r="I21" s="174" t="s">
        <v>111</v>
      </c>
      <c r="J21" s="344"/>
      <c r="K21" s="454">
        <f>G21</f>
        <v>590</v>
      </c>
      <c r="L21" s="347"/>
    </row>
    <row r="22" spans="1:12" ht="27.75" customHeight="1">
      <c r="A22" s="96" t="s">
        <v>485</v>
      </c>
      <c r="B22" s="387" t="s">
        <v>130</v>
      </c>
      <c r="C22" s="385" t="s">
        <v>129</v>
      </c>
      <c r="D22" s="67"/>
      <c r="E22" s="46" t="s">
        <v>71</v>
      </c>
      <c r="F22" s="342" t="s">
        <v>113</v>
      </c>
      <c r="G22" s="173">
        <v>205</v>
      </c>
      <c r="H22" s="12"/>
      <c r="I22" s="174"/>
      <c r="J22" s="344"/>
      <c r="K22" s="454">
        <f>G22</f>
        <v>205</v>
      </c>
      <c r="L22" s="347"/>
    </row>
    <row r="23" spans="1:12" ht="39.75" customHeight="1">
      <c r="A23" s="386">
        <v>15</v>
      </c>
      <c r="B23" s="387" t="s">
        <v>317</v>
      </c>
      <c r="C23" s="385" t="s">
        <v>294</v>
      </c>
      <c r="D23" s="385" t="s">
        <v>295</v>
      </c>
      <c r="E23" s="385" t="s">
        <v>68</v>
      </c>
      <c r="F23" s="455">
        <v>20</v>
      </c>
      <c r="G23" s="343">
        <v>136</v>
      </c>
      <c r="H23" s="471"/>
      <c r="I23" s="174">
        <v>1.5</v>
      </c>
      <c r="J23" s="344">
        <f t="shared" ref="J23:J28" si="1">G23*I23</f>
        <v>204</v>
      </c>
      <c r="K23" s="176">
        <f t="shared" ref="K23:K35" si="2">F23*G23</f>
        <v>2720</v>
      </c>
      <c r="L23" s="347">
        <f>F23/I23</f>
        <v>13.333333333333334</v>
      </c>
    </row>
    <row r="24" spans="1:12" ht="51" customHeight="1">
      <c r="A24" s="96" t="s">
        <v>486</v>
      </c>
      <c r="B24" s="387" t="s">
        <v>318</v>
      </c>
      <c r="C24" s="385" t="s">
        <v>296</v>
      </c>
      <c r="D24" s="165" t="s">
        <v>295</v>
      </c>
      <c r="E24" s="385" t="s">
        <v>68</v>
      </c>
      <c r="F24" s="455">
        <v>20</v>
      </c>
      <c r="G24" s="343">
        <v>158</v>
      </c>
      <c r="H24" s="471"/>
      <c r="I24" s="560" t="s">
        <v>564</v>
      </c>
      <c r="J24" s="344">
        <f>G24*0.3</f>
        <v>47.4</v>
      </c>
      <c r="K24" s="176">
        <f t="shared" si="2"/>
        <v>3160</v>
      </c>
      <c r="L24" s="347">
        <v>67</v>
      </c>
    </row>
    <row r="25" spans="1:12" ht="39.75" customHeight="1">
      <c r="A25" s="670">
        <v>17</v>
      </c>
      <c r="B25" s="668" t="s">
        <v>557</v>
      </c>
      <c r="C25" s="669" t="s">
        <v>298</v>
      </c>
      <c r="D25" s="456" t="s">
        <v>474</v>
      </c>
      <c r="E25" s="385" t="s">
        <v>68</v>
      </c>
      <c r="F25" s="455">
        <v>20</v>
      </c>
      <c r="G25" s="343">
        <v>177</v>
      </c>
      <c r="H25" s="471"/>
      <c r="I25" s="174">
        <v>1.7</v>
      </c>
      <c r="J25" s="344">
        <f t="shared" si="1"/>
        <v>300.89999999999998</v>
      </c>
      <c r="K25" s="176">
        <f t="shared" si="2"/>
        <v>3540</v>
      </c>
      <c r="L25" s="347">
        <f t="shared" ref="L25:L35" si="3">F25/I25</f>
        <v>11.764705882352942</v>
      </c>
    </row>
    <row r="26" spans="1:12" ht="21.75" customHeight="1">
      <c r="A26" s="670"/>
      <c r="B26" s="668"/>
      <c r="C26" s="669"/>
      <c r="D26" s="457" t="s">
        <v>473</v>
      </c>
      <c r="E26" s="385" t="s">
        <v>68</v>
      </c>
      <c r="F26" s="455">
        <v>20</v>
      </c>
      <c r="G26" s="343">
        <v>183</v>
      </c>
      <c r="H26" s="471"/>
      <c r="I26" s="174">
        <v>1.7</v>
      </c>
      <c r="J26" s="344">
        <f t="shared" si="1"/>
        <v>311.09999999999997</v>
      </c>
      <c r="K26" s="176">
        <f t="shared" si="2"/>
        <v>3660</v>
      </c>
      <c r="L26" s="347">
        <f t="shared" si="3"/>
        <v>11.764705882352942</v>
      </c>
    </row>
    <row r="27" spans="1:12" ht="39.75" customHeight="1">
      <c r="A27" s="670">
        <v>18</v>
      </c>
      <c r="B27" s="668" t="s">
        <v>558</v>
      </c>
      <c r="C27" s="669" t="s">
        <v>464</v>
      </c>
      <c r="D27" s="456" t="s">
        <v>474</v>
      </c>
      <c r="E27" s="385" t="s">
        <v>68</v>
      </c>
      <c r="F27" s="455">
        <v>20</v>
      </c>
      <c r="G27" s="343">
        <v>164</v>
      </c>
      <c r="H27" s="471"/>
      <c r="I27" s="174">
        <v>1.7</v>
      </c>
      <c r="J27" s="344">
        <f t="shared" si="1"/>
        <v>278.8</v>
      </c>
      <c r="K27" s="176">
        <f t="shared" si="2"/>
        <v>3280</v>
      </c>
      <c r="L27" s="347">
        <f t="shared" si="3"/>
        <v>11.764705882352942</v>
      </c>
    </row>
    <row r="28" spans="1:12" ht="19.5" customHeight="1">
      <c r="A28" s="670"/>
      <c r="B28" s="668"/>
      <c r="C28" s="669"/>
      <c r="D28" s="457" t="s">
        <v>473</v>
      </c>
      <c r="E28" s="385" t="s">
        <v>68</v>
      </c>
      <c r="F28" s="455">
        <v>20</v>
      </c>
      <c r="G28" s="343">
        <v>170</v>
      </c>
      <c r="H28" s="471"/>
      <c r="I28" s="174">
        <v>1.7</v>
      </c>
      <c r="J28" s="175">
        <f t="shared" si="1"/>
        <v>289</v>
      </c>
      <c r="K28" s="176">
        <f t="shared" si="2"/>
        <v>3400</v>
      </c>
      <c r="L28" s="347">
        <f t="shared" si="3"/>
        <v>11.764705882352942</v>
      </c>
    </row>
    <row r="29" spans="1:12" ht="49.5" customHeight="1">
      <c r="A29" s="657">
        <v>19</v>
      </c>
      <c r="B29" s="653" t="s">
        <v>476</v>
      </c>
      <c r="C29" s="655" t="s">
        <v>305</v>
      </c>
      <c r="D29" s="74" t="s">
        <v>563</v>
      </c>
      <c r="E29" s="45" t="s">
        <v>72</v>
      </c>
      <c r="F29" s="342">
        <v>20</v>
      </c>
      <c r="G29" s="343">
        <v>74</v>
      </c>
      <c r="H29" s="471"/>
      <c r="I29" s="174">
        <v>1.1000000000000001</v>
      </c>
      <c r="J29" s="344">
        <f>G29*I29</f>
        <v>81.400000000000006</v>
      </c>
      <c r="K29" s="176">
        <f t="shared" si="2"/>
        <v>1480</v>
      </c>
      <c r="L29" s="347">
        <f t="shared" si="3"/>
        <v>18.18181818181818</v>
      </c>
    </row>
    <row r="30" spans="1:12" ht="22.5" customHeight="1">
      <c r="A30" s="658"/>
      <c r="B30" s="654"/>
      <c r="C30" s="656"/>
      <c r="D30" s="533" t="s">
        <v>559</v>
      </c>
      <c r="E30" s="535" t="s">
        <v>72</v>
      </c>
      <c r="F30" s="342">
        <v>200</v>
      </c>
      <c r="G30" s="343">
        <v>70</v>
      </c>
      <c r="H30" s="471"/>
      <c r="I30" s="174">
        <v>1.1000000000000001</v>
      </c>
      <c r="J30" s="344"/>
      <c r="K30" s="176">
        <f t="shared" si="2"/>
        <v>14000</v>
      </c>
      <c r="L30" s="347">
        <f t="shared" si="3"/>
        <v>181.81818181818181</v>
      </c>
    </row>
    <row r="31" spans="1:12" ht="34.5" customHeight="1">
      <c r="A31" s="657">
        <v>20</v>
      </c>
      <c r="B31" s="653" t="s">
        <v>383</v>
      </c>
      <c r="C31" s="655" t="s">
        <v>477</v>
      </c>
      <c r="D31" s="74" t="s">
        <v>562</v>
      </c>
      <c r="E31" s="45" t="s">
        <v>72</v>
      </c>
      <c r="F31" s="342">
        <v>20</v>
      </c>
      <c r="G31" s="343">
        <v>71</v>
      </c>
      <c r="H31" s="471"/>
      <c r="I31" s="174">
        <v>1.5</v>
      </c>
      <c r="J31" s="344">
        <f>G31*I31</f>
        <v>106.5</v>
      </c>
      <c r="K31" s="176">
        <f t="shared" si="2"/>
        <v>1420</v>
      </c>
      <c r="L31" s="347">
        <f t="shared" si="3"/>
        <v>13.333333333333334</v>
      </c>
    </row>
    <row r="32" spans="1:12" ht="24.75" customHeight="1">
      <c r="A32" s="658"/>
      <c r="B32" s="654"/>
      <c r="C32" s="656"/>
      <c r="D32" s="533" t="s">
        <v>556</v>
      </c>
      <c r="E32" s="535" t="s">
        <v>72</v>
      </c>
      <c r="F32" s="342">
        <v>200</v>
      </c>
      <c r="G32" s="343">
        <v>67</v>
      </c>
      <c r="H32" s="471"/>
      <c r="I32" s="174">
        <v>1.5</v>
      </c>
      <c r="J32" s="344">
        <f>G32*I32</f>
        <v>100.5</v>
      </c>
      <c r="K32" s="176">
        <f t="shared" si="2"/>
        <v>13400</v>
      </c>
      <c r="L32" s="347">
        <f t="shared" si="3"/>
        <v>133.33333333333334</v>
      </c>
    </row>
    <row r="33" spans="1:15" ht="41.25" customHeight="1">
      <c r="A33" s="657">
        <v>21</v>
      </c>
      <c r="B33" s="653" t="s">
        <v>319</v>
      </c>
      <c r="C33" s="655" t="s">
        <v>475</v>
      </c>
      <c r="D33" s="74" t="s">
        <v>561</v>
      </c>
      <c r="E33" s="45" t="s">
        <v>72</v>
      </c>
      <c r="F33" s="342">
        <v>20</v>
      </c>
      <c r="G33" s="343">
        <v>117</v>
      </c>
      <c r="H33" s="471"/>
      <c r="I33" s="174">
        <v>1.4</v>
      </c>
      <c r="J33" s="344">
        <f>G33*I33</f>
        <v>163.79999999999998</v>
      </c>
      <c r="K33" s="176">
        <f t="shared" si="2"/>
        <v>2340</v>
      </c>
      <c r="L33" s="347">
        <f t="shared" si="3"/>
        <v>14.285714285714286</v>
      </c>
    </row>
    <row r="34" spans="1:15" ht="30.75" customHeight="1">
      <c r="A34" s="658"/>
      <c r="B34" s="654"/>
      <c r="C34" s="656"/>
      <c r="D34" s="73" t="s">
        <v>560</v>
      </c>
      <c r="E34" s="535" t="s">
        <v>72</v>
      </c>
      <c r="F34" s="342">
        <v>200</v>
      </c>
      <c r="G34" s="343">
        <v>113</v>
      </c>
      <c r="H34" s="471"/>
      <c r="I34" s="174">
        <v>1.4</v>
      </c>
      <c r="J34" s="344">
        <f>G34*I34</f>
        <v>158.19999999999999</v>
      </c>
      <c r="K34" s="176">
        <f>F34*G34</f>
        <v>22600</v>
      </c>
      <c r="L34" s="347">
        <f t="shared" si="3"/>
        <v>142.85714285714286</v>
      </c>
    </row>
    <row r="35" spans="1:15" ht="57" customHeight="1" thickBot="1">
      <c r="A35" s="383">
        <v>22</v>
      </c>
      <c r="B35" s="379" t="s">
        <v>382</v>
      </c>
      <c r="C35" s="381" t="s">
        <v>479</v>
      </c>
      <c r="D35" s="97" t="s">
        <v>478</v>
      </c>
      <c r="E35" s="89" t="s">
        <v>72</v>
      </c>
      <c r="F35" s="348">
        <v>20</v>
      </c>
      <c r="G35" s="196">
        <v>95</v>
      </c>
      <c r="H35" s="472"/>
      <c r="I35" s="197">
        <v>0.85</v>
      </c>
      <c r="J35" s="349">
        <f>G35*I35</f>
        <v>80.75</v>
      </c>
      <c r="K35" s="199">
        <f t="shared" si="2"/>
        <v>1900</v>
      </c>
      <c r="L35" s="263">
        <f t="shared" si="3"/>
        <v>23.529411764705884</v>
      </c>
    </row>
    <row r="36" spans="1:15" ht="15" customHeight="1" thickBot="1">
      <c r="A36" s="675" t="s">
        <v>154</v>
      </c>
      <c r="B36" s="676"/>
      <c r="C36" s="676"/>
      <c r="D36" s="676"/>
      <c r="E36" s="676"/>
      <c r="F36" s="676"/>
      <c r="G36" s="676"/>
      <c r="H36" s="676"/>
      <c r="I36" s="676"/>
      <c r="J36" s="676"/>
      <c r="K36" s="676"/>
      <c r="L36" s="677"/>
    </row>
    <row r="37" spans="1:15" ht="48" customHeight="1">
      <c r="A37" s="382">
        <v>23</v>
      </c>
      <c r="B37" s="376" t="s">
        <v>196</v>
      </c>
      <c r="C37" s="380" t="s">
        <v>118</v>
      </c>
      <c r="D37" s="419" t="s">
        <v>120</v>
      </c>
      <c r="E37" s="346" t="s">
        <v>68</v>
      </c>
      <c r="F37" s="297">
        <v>32.5</v>
      </c>
      <c r="G37" s="399">
        <f>P4*H37</f>
        <v>483.952</v>
      </c>
      <c r="H37" s="558">
        <v>5.8</v>
      </c>
      <c r="I37" s="192">
        <v>1.5</v>
      </c>
      <c r="J37" s="518">
        <f>G37*I37</f>
        <v>725.928</v>
      </c>
      <c r="K37" s="194">
        <f>F37*G37</f>
        <v>15728.44</v>
      </c>
      <c r="L37" s="262">
        <f>F37/I37</f>
        <v>21.666666666666668</v>
      </c>
      <c r="M37" s="4">
        <v>9630</v>
      </c>
      <c r="N37" s="4">
        <v>11150</v>
      </c>
      <c r="O37" s="4">
        <f>N37-M37</f>
        <v>1520</v>
      </c>
    </row>
    <row r="38" spans="1:15" ht="21.75" customHeight="1">
      <c r="A38" s="663">
        <v>24</v>
      </c>
      <c r="B38" s="673" t="s">
        <v>171</v>
      </c>
      <c r="C38" s="665" t="s">
        <v>470</v>
      </c>
      <c r="D38" s="667"/>
      <c r="E38" s="45" t="s">
        <v>69</v>
      </c>
      <c r="F38" s="342">
        <v>25</v>
      </c>
      <c r="G38" s="173">
        <f>P4*H38</f>
        <v>375.48</v>
      </c>
      <c r="H38" s="557">
        <v>4.5</v>
      </c>
      <c r="I38" s="174">
        <v>1.7</v>
      </c>
      <c r="J38" s="344">
        <f>G38*I38</f>
        <v>638.31600000000003</v>
      </c>
      <c r="K38" s="176">
        <f>F38*G38</f>
        <v>9387</v>
      </c>
      <c r="L38" s="347">
        <f>F38/I38</f>
        <v>14.705882352941178</v>
      </c>
      <c r="M38" s="606"/>
    </row>
    <row r="39" spans="1:15" ht="27.75" customHeight="1">
      <c r="A39" s="663"/>
      <c r="B39" s="673"/>
      <c r="C39" s="665"/>
      <c r="D39" s="667"/>
      <c r="E39" s="45" t="s">
        <v>70</v>
      </c>
      <c r="F39" s="342">
        <v>225</v>
      </c>
      <c r="G39" s="636">
        <f>H39*P4</f>
        <v>308.72800000000001</v>
      </c>
      <c r="H39" s="557">
        <v>3.7</v>
      </c>
      <c r="I39" s="174">
        <v>1.7</v>
      </c>
      <c r="J39" s="344">
        <f>G39*I39</f>
        <v>524.83759999999995</v>
      </c>
      <c r="K39" s="176">
        <f>F39*G39</f>
        <v>69463.8</v>
      </c>
      <c r="L39" s="347">
        <f t="shared" ref="L39:L53" si="4">F39/I39</f>
        <v>132.35294117647058</v>
      </c>
      <c r="M39" s="606"/>
    </row>
    <row r="40" spans="1:15" ht="20.25" customHeight="1">
      <c r="A40" s="663">
        <v>25</v>
      </c>
      <c r="B40" s="673" t="s">
        <v>172</v>
      </c>
      <c r="C40" s="665" t="s">
        <v>469</v>
      </c>
      <c r="D40" s="667"/>
      <c r="E40" s="45" t="s">
        <v>69</v>
      </c>
      <c r="F40" s="342">
        <v>25</v>
      </c>
      <c r="G40" s="173">
        <f>P4*H40</f>
        <v>408.85599999999999</v>
      </c>
      <c r="H40" s="557">
        <v>4.9000000000000004</v>
      </c>
      <c r="I40" s="174">
        <v>1.7</v>
      </c>
      <c r="J40" s="344">
        <f>G40*I40</f>
        <v>695.05520000000001</v>
      </c>
      <c r="K40" s="176">
        <f>F40*G40</f>
        <v>10221.4</v>
      </c>
      <c r="L40" s="347">
        <f t="shared" si="4"/>
        <v>14.705882352941178</v>
      </c>
      <c r="M40" s="606"/>
    </row>
    <row r="41" spans="1:15" ht="21.75" customHeight="1" thickBot="1">
      <c r="A41" s="681"/>
      <c r="B41" s="682"/>
      <c r="C41" s="683"/>
      <c r="D41" s="684"/>
      <c r="E41" s="89" t="s">
        <v>70</v>
      </c>
      <c r="F41" s="348">
        <v>225</v>
      </c>
      <c r="G41" s="403">
        <f>H41*P4</f>
        <v>375.48</v>
      </c>
      <c r="H41" s="559">
        <v>4.5</v>
      </c>
      <c r="I41" s="197">
        <v>1.7</v>
      </c>
      <c r="J41" s="349">
        <f>G41*I41</f>
        <v>638.31600000000003</v>
      </c>
      <c r="K41" s="199">
        <f>F41*G41</f>
        <v>84483</v>
      </c>
      <c r="L41" s="263">
        <f t="shared" si="4"/>
        <v>132.35294117647058</v>
      </c>
      <c r="M41" s="606"/>
      <c r="N41" s="606"/>
    </row>
    <row r="42" spans="1:15" ht="15" customHeight="1" thickBot="1">
      <c r="A42" s="678" t="s">
        <v>155</v>
      </c>
      <c r="B42" s="679"/>
      <c r="C42" s="679"/>
      <c r="D42" s="679"/>
      <c r="E42" s="679"/>
      <c r="F42" s="679"/>
      <c r="G42" s="679"/>
      <c r="H42" s="679"/>
      <c r="I42" s="679"/>
      <c r="J42" s="679"/>
      <c r="K42" s="679"/>
      <c r="L42" s="680"/>
    </row>
    <row r="43" spans="1:15" ht="19.5" customHeight="1" thickBot="1">
      <c r="A43" s="671">
        <v>26</v>
      </c>
      <c r="B43" s="672" t="s">
        <v>173</v>
      </c>
      <c r="C43" s="674" t="s">
        <v>225</v>
      </c>
      <c r="D43" s="395"/>
      <c r="E43" s="346" t="s">
        <v>68</v>
      </c>
      <c r="F43" s="297">
        <v>5</v>
      </c>
      <c r="G43" s="605">
        <f>H43*P4</f>
        <v>367.13600000000002</v>
      </c>
      <c r="H43" s="557">
        <v>4.4000000000000004</v>
      </c>
      <c r="I43" s="192">
        <v>3</v>
      </c>
      <c r="J43" s="518">
        <f t="shared" ref="J43:J56" si="5">G43*I43</f>
        <v>1101.4080000000001</v>
      </c>
      <c r="K43" s="194">
        <f>F43*G43</f>
        <v>1835.68</v>
      </c>
      <c r="L43" s="262">
        <f t="shared" si="4"/>
        <v>1.6666666666666667</v>
      </c>
    </row>
    <row r="44" spans="1:15" ht="15.75" thickBot="1">
      <c r="A44" s="663"/>
      <c r="B44" s="673"/>
      <c r="C44" s="665"/>
      <c r="D44" s="11"/>
      <c r="E44" s="46" t="s">
        <v>68</v>
      </c>
      <c r="F44" s="342">
        <v>225</v>
      </c>
      <c r="G44" s="605">
        <f>H44*P4</f>
        <v>358.79199999999997</v>
      </c>
      <c r="H44" s="39">
        <v>4.3</v>
      </c>
      <c r="I44" s="174">
        <v>3</v>
      </c>
      <c r="J44" s="344">
        <f t="shared" si="5"/>
        <v>1076.376</v>
      </c>
      <c r="K44" s="176">
        <f>F44*G44</f>
        <v>80728.2</v>
      </c>
      <c r="L44" s="347">
        <f t="shared" si="4"/>
        <v>75</v>
      </c>
    </row>
    <row r="45" spans="1:15" ht="12.75" customHeight="1">
      <c r="A45" s="663">
        <v>27</v>
      </c>
      <c r="B45" s="673" t="s">
        <v>174</v>
      </c>
      <c r="C45" s="665" t="s">
        <v>8</v>
      </c>
      <c r="D45" s="689" t="s">
        <v>148</v>
      </c>
      <c r="E45" s="690" t="s">
        <v>68</v>
      </c>
      <c r="F45" s="342">
        <v>225</v>
      </c>
      <c r="G45" s="691">
        <f>H45*P4</f>
        <v>340.43520000000001</v>
      </c>
      <c r="H45" s="566">
        <v>4.08</v>
      </c>
      <c r="I45" s="174">
        <v>0.2</v>
      </c>
      <c r="J45" s="344">
        <f t="shared" si="5"/>
        <v>68.087040000000002</v>
      </c>
      <c r="K45" s="176">
        <f t="shared" ref="K45:K52" si="6">F45*G45</f>
        <v>76597.919999999998</v>
      </c>
      <c r="L45" s="347">
        <f t="shared" si="4"/>
        <v>1125</v>
      </c>
    </row>
    <row r="46" spans="1:15" ht="13.5" customHeight="1" thickBot="1">
      <c r="A46" s="663"/>
      <c r="B46" s="673"/>
      <c r="C46" s="687"/>
      <c r="D46" s="664"/>
      <c r="E46" s="690"/>
      <c r="F46" s="342">
        <v>1000</v>
      </c>
      <c r="G46" s="691"/>
      <c r="H46" s="12"/>
      <c r="I46" s="174">
        <v>0.2</v>
      </c>
      <c r="J46" s="344"/>
      <c r="K46" s="176">
        <f>G45*F46</f>
        <v>340435.20000000001</v>
      </c>
      <c r="L46" s="347">
        <f t="shared" si="4"/>
        <v>5000</v>
      </c>
    </row>
    <row r="47" spans="1:15" ht="12" customHeight="1">
      <c r="A47" s="671">
        <v>28</v>
      </c>
      <c r="B47" s="692" t="s">
        <v>175</v>
      </c>
      <c r="C47" s="687"/>
      <c r="D47" s="693" t="s">
        <v>646</v>
      </c>
      <c r="E47" s="695" t="s">
        <v>68</v>
      </c>
      <c r="F47" s="342">
        <v>225</v>
      </c>
      <c r="G47" s="691">
        <f>H47*P4</f>
        <v>340.43520000000001</v>
      </c>
      <c r="H47" s="566">
        <v>4.08</v>
      </c>
      <c r="I47" s="174">
        <v>0.2</v>
      </c>
      <c r="J47" s="344">
        <f t="shared" si="5"/>
        <v>68.087040000000002</v>
      </c>
      <c r="K47" s="176">
        <f>F47*G47</f>
        <v>76597.919999999998</v>
      </c>
      <c r="L47" s="347">
        <f t="shared" si="4"/>
        <v>1125</v>
      </c>
    </row>
    <row r="48" spans="1:15" ht="12.75" customHeight="1">
      <c r="A48" s="663"/>
      <c r="B48" s="692"/>
      <c r="C48" s="687"/>
      <c r="D48" s="694"/>
      <c r="E48" s="695"/>
      <c r="F48" s="342">
        <v>1000</v>
      </c>
      <c r="G48" s="691"/>
      <c r="H48" s="12"/>
      <c r="I48" s="174">
        <v>0.2</v>
      </c>
      <c r="J48" s="344"/>
      <c r="K48" s="176">
        <f>G47*F48</f>
        <v>340435.20000000001</v>
      </c>
      <c r="L48" s="347">
        <f t="shared" si="4"/>
        <v>5000</v>
      </c>
    </row>
    <row r="49" spans="1:12" ht="13.5" customHeight="1">
      <c r="A49" s="663">
        <v>29</v>
      </c>
      <c r="B49" s="673" t="s">
        <v>176</v>
      </c>
      <c r="C49" s="687"/>
      <c r="D49" s="689" t="s">
        <v>149</v>
      </c>
      <c r="E49" s="46" t="s">
        <v>68</v>
      </c>
      <c r="F49" s="342">
        <v>225</v>
      </c>
      <c r="G49" s="691">
        <f>H49*P4</f>
        <v>340.43520000000001</v>
      </c>
      <c r="H49" s="566">
        <v>4.08</v>
      </c>
      <c r="I49" s="174">
        <v>0.2</v>
      </c>
      <c r="J49" s="344">
        <f t="shared" si="5"/>
        <v>68.087040000000002</v>
      </c>
      <c r="K49" s="176">
        <f>F49*G49</f>
        <v>76597.919999999998</v>
      </c>
      <c r="L49" s="347">
        <f t="shared" si="4"/>
        <v>1125</v>
      </c>
    </row>
    <row r="50" spans="1:12" ht="15" customHeight="1" thickBot="1">
      <c r="A50" s="663"/>
      <c r="B50" s="682"/>
      <c r="C50" s="688"/>
      <c r="D50" s="696"/>
      <c r="E50" s="90" t="s">
        <v>68</v>
      </c>
      <c r="F50" s="348">
        <v>1000</v>
      </c>
      <c r="G50" s="691"/>
      <c r="H50" s="473"/>
      <c r="I50" s="197">
        <v>0.2</v>
      </c>
      <c r="J50" s="349"/>
      <c r="K50" s="199">
        <f>G49*F50</f>
        <v>340435.20000000001</v>
      </c>
      <c r="L50" s="263">
        <f t="shared" si="4"/>
        <v>5000</v>
      </c>
    </row>
    <row r="51" spans="1:12" s="14" customFormat="1" ht="15" customHeight="1" thickBot="1">
      <c r="A51" s="675" t="s">
        <v>156</v>
      </c>
      <c r="B51" s="685"/>
      <c r="C51" s="685"/>
      <c r="D51" s="685"/>
      <c r="E51" s="685"/>
      <c r="F51" s="685"/>
      <c r="G51" s="685"/>
      <c r="H51" s="685"/>
      <c r="I51" s="685"/>
      <c r="J51" s="685"/>
      <c r="K51" s="685"/>
      <c r="L51" s="686"/>
    </row>
    <row r="52" spans="1:12" s="58" customFormat="1" ht="24" customHeight="1">
      <c r="A52" s="442">
        <v>30</v>
      </c>
      <c r="B52" s="378" t="s">
        <v>90</v>
      </c>
      <c r="C52" s="380" t="s">
        <v>638</v>
      </c>
      <c r="D52" s="395"/>
      <c r="E52" s="346" t="s">
        <v>68</v>
      </c>
      <c r="F52" s="297">
        <v>25</v>
      </c>
      <c r="G52" s="399">
        <v>57</v>
      </c>
      <c r="H52" s="474"/>
      <c r="I52" s="444">
        <v>1.5</v>
      </c>
      <c r="J52" s="599">
        <f t="shared" si="5"/>
        <v>85.5</v>
      </c>
      <c r="K52" s="445">
        <f t="shared" si="6"/>
        <v>1425</v>
      </c>
      <c r="L52" s="446">
        <f t="shared" si="4"/>
        <v>16.666666666666668</v>
      </c>
    </row>
    <row r="53" spans="1:12" s="58" customFormat="1" ht="35.25" customHeight="1">
      <c r="A53" s="377">
        <v>31</v>
      </c>
      <c r="B53" s="387" t="s">
        <v>91</v>
      </c>
      <c r="C53" s="385" t="s">
        <v>639</v>
      </c>
      <c r="D53" s="11"/>
      <c r="E53" s="46" t="s">
        <v>68</v>
      </c>
      <c r="F53" s="342">
        <v>25</v>
      </c>
      <c r="G53" s="651">
        <v>82</v>
      </c>
      <c r="H53" s="12"/>
      <c r="I53" s="392">
        <v>1.6</v>
      </c>
      <c r="J53" s="598">
        <f t="shared" si="5"/>
        <v>131.20000000000002</v>
      </c>
      <c r="K53" s="176">
        <f>F53*G53</f>
        <v>2050</v>
      </c>
      <c r="L53" s="447">
        <f t="shared" si="4"/>
        <v>15.625</v>
      </c>
    </row>
    <row r="54" spans="1:12" s="58" customFormat="1" ht="25.5" customHeight="1" thickBot="1">
      <c r="A54" s="122">
        <v>32</v>
      </c>
      <c r="B54" s="379" t="s">
        <v>92</v>
      </c>
      <c r="C54" s="381" t="s">
        <v>640</v>
      </c>
      <c r="D54" s="448"/>
      <c r="E54" s="569" t="s">
        <v>68</v>
      </c>
      <c r="F54" s="348">
        <v>5</v>
      </c>
      <c r="G54" s="403">
        <v>468</v>
      </c>
      <c r="H54" s="473"/>
      <c r="I54" s="449">
        <v>0.1</v>
      </c>
      <c r="J54" s="600">
        <f t="shared" si="5"/>
        <v>46.800000000000004</v>
      </c>
      <c r="K54" s="199">
        <f>F54*G54</f>
        <v>2340</v>
      </c>
      <c r="L54" s="450">
        <f>F54/I54</f>
        <v>50</v>
      </c>
    </row>
    <row r="55" spans="1:12" s="14" customFormat="1" ht="18.75" customHeight="1" thickBot="1">
      <c r="A55" s="697" t="s">
        <v>157</v>
      </c>
      <c r="B55" s="685"/>
      <c r="C55" s="685"/>
      <c r="D55" s="685"/>
      <c r="E55" s="685"/>
      <c r="F55" s="685"/>
      <c r="G55" s="685"/>
      <c r="H55" s="685"/>
      <c r="I55" s="685"/>
      <c r="J55" s="685"/>
      <c r="K55" s="685"/>
      <c r="L55" s="686"/>
    </row>
    <row r="56" spans="1:12" ht="69.75" customHeight="1">
      <c r="A56" s="442">
        <v>33</v>
      </c>
      <c r="B56" s="376" t="s">
        <v>179</v>
      </c>
      <c r="C56" s="380" t="s">
        <v>151</v>
      </c>
      <c r="D56" s="345" t="s">
        <v>150</v>
      </c>
      <c r="E56" s="346" t="s">
        <v>68</v>
      </c>
      <c r="F56" s="297">
        <v>455</v>
      </c>
      <c r="G56" s="399">
        <v>288</v>
      </c>
      <c r="H56" s="474"/>
      <c r="I56" s="192">
        <v>1.8</v>
      </c>
      <c r="J56" s="599">
        <f t="shared" si="5"/>
        <v>518.4</v>
      </c>
      <c r="K56" s="194">
        <f>F56*G56</f>
        <v>131040</v>
      </c>
      <c r="L56" s="262">
        <f>F56/I56</f>
        <v>252.77777777777777</v>
      </c>
    </row>
    <row r="57" spans="1:12" ht="29.25" customHeight="1" thickBot="1">
      <c r="A57" s="122">
        <v>34</v>
      </c>
      <c r="B57" s="379" t="s">
        <v>152</v>
      </c>
      <c r="C57" s="381" t="s">
        <v>153</v>
      </c>
      <c r="D57" s="121" t="s">
        <v>71</v>
      </c>
      <c r="E57" s="90" t="s">
        <v>116</v>
      </c>
      <c r="F57" s="348" t="s">
        <v>117</v>
      </c>
      <c r="G57" s="403">
        <v>550</v>
      </c>
      <c r="H57" s="473"/>
      <c r="I57" s="197">
        <v>1</v>
      </c>
      <c r="J57" s="600">
        <f>G57*I57</f>
        <v>550</v>
      </c>
      <c r="K57" s="199">
        <f>G57</f>
        <v>550</v>
      </c>
      <c r="L57" s="443">
        <v>1</v>
      </c>
    </row>
    <row r="58" spans="1:12" ht="16.5" customHeight="1" thickBot="1">
      <c r="A58" s="678" t="s">
        <v>158</v>
      </c>
      <c r="B58" s="679"/>
      <c r="C58" s="679"/>
      <c r="D58" s="679"/>
      <c r="E58" s="679"/>
      <c r="F58" s="679"/>
      <c r="G58" s="679"/>
      <c r="H58" s="679"/>
      <c r="I58" s="679"/>
      <c r="J58" s="679"/>
      <c r="K58" s="679"/>
      <c r="L58" s="680"/>
    </row>
    <row r="59" spans="1:12" ht="25.5" customHeight="1">
      <c r="A59" s="382">
        <v>35</v>
      </c>
      <c r="B59" s="437" t="s">
        <v>94</v>
      </c>
      <c r="C59" s="380" t="s">
        <v>93</v>
      </c>
      <c r="D59" s="396" t="s">
        <v>101</v>
      </c>
      <c r="E59" s="346" t="s">
        <v>68</v>
      </c>
      <c r="F59" s="297">
        <v>25</v>
      </c>
      <c r="G59" s="191">
        <v>1035</v>
      </c>
      <c r="H59" s="475"/>
      <c r="I59" s="192">
        <v>0.25</v>
      </c>
      <c r="J59" s="518">
        <f>G59*I59</f>
        <v>258.75</v>
      </c>
      <c r="K59" s="194">
        <f t="shared" ref="K59:K76" si="7">F59*G59</f>
        <v>25875</v>
      </c>
      <c r="L59" s="262">
        <f t="shared" ref="L59:L97" si="8">F59/I59</f>
        <v>100</v>
      </c>
    </row>
    <row r="60" spans="1:12" ht="25.5" customHeight="1">
      <c r="A60" s="386">
        <v>36</v>
      </c>
      <c r="B60" s="162" t="s">
        <v>131</v>
      </c>
      <c r="C60" s="385" t="s">
        <v>239</v>
      </c>
      <c r="D60" s="11"/>
      <c r="E60" s="46" t="s">
        <v>68</v>
      </c>
      <c r="F60" s="342">
        <v>5</v>
      </c>
      <c r="G60" s="343">
        <v>1139</v>
      </c>
      <c r="H60" s="471"/>
      <c r="I60" s="174">
        <v>0.2</v>
      </c>
      <c r="J60" s="344">
        <f>G60*I60</f>
        <v>227.8</v>
      </c>
      <c r="K60" s="176">
        <f t="shared" si="7"/>
        <v>5695</v>
      </c>
      <c r="L60" s="347">
        <f t="shared" si="8"/>
        <v>25</v>
      </c>
    </row>
    <row r="61" spans="1:12" ht="46.5" customHeight="1">
      <c r="A61" s="386">
        <v>37</v>
      </c>
      <c r="B61" s="75" t="s">
        <v>180</v>
      </c>
      <c r="C61" s="385" t="s">
        <v>132</v>
      </c>
      <c r="D61" s="11"/>
      <c r="E61" s="46" t="s">
        <v>68</v>
      </c>
      <c r="F61" s="342">
        <v>29</v>
      </c>
      <c r="G61" s="343">
        <f>335*1.5</f>
        <v>502.5</v>
      </c>
      <c r="H61" s="471"/>
      <c r="I61" s="174">
        <v>0.15</v>
      </c>
      <c r="J61" s="344">
        <f>G61*I61</f>
        <v>75.375</v>
      </c>
      <c r="K61" s="176">
        <f t="shared" si="7"/>
        <v>14572.5</v>
      </c>
      <c r="L61" s="347">
        <f t="shared" si="8"/>
        <v>193.33333333333334</v>
      </c>
    </row>
    <row r="62" spans="1:12" ht="14.25" hidden="1" customHeight="1">
      <c r="A62" s="386">
        <v>18</v>
      </c>
      <c r="B62" s="75" t="s">
        <v>181</v>
      </c>
      <c r="C62" s="385" t="s">
        <v>9</v>
      </c>
      <c r="D62" s="11"/>
      <c r="E62" s="46" t="s">
        <v>68</v>
      </c>
      <c r="F62" s="342">
        <v>10</v>
      </c>
      <c r="G62" s="343">
        <v>299</v>
      </c>
      <c r="H62" s="471"/>
      <c r="I62" s="174">
        <v>0.2</v>
      </c>
      <c r="J62" s="344">
        <f>G62*I62</f>
        <v>59.800000000000004</v>
      </c>
      <c r="K62" s="424">
        <f t="shared" si="7"/>
        <v>2990</v>
      </c>
      <c r="L62" s="347">
        <f t="shared" si="8"/>
        <v>50</v>
      </c>
    </row>
    <row r="63" spans="1:12" s="63" customFormat="1">
      <c r="A63" s="670">
        <v>38</v>
      </c>
      <c r="B63" s="698" t="s">
        <v>182</v>
      </c>
      <c r="C63" s="699" t="s">
        <v>244</v>
      </c>
      <c r="D63" s="700"/>
      <c r="E63" s="425" t="s">
        <v>68</v>
      </c>
      <c r="F63" s="426">
        <v>5</v>
      </c>
      <c r="G63" s="427">
        <f>H63*P4</f>
        <v>475.608</v>
      </c>
      <c r="H63" s="563">
        <v>5.7</v>
      </c>
      <c r="I63" s="428">
        <v>0.2</v>
      </c>
      <c r="J63" s="601">
        <f>G63*I63</f>
        <v>95.121600000000001</v>
      </c>
      <c r="K63" s="176">
        <f>F63*G63</f>
        <v>2378.04</v>
      </c>
      <c r="L63" s="438">
        <f t="shared" si="8"/>
        <v>25</v>
      </c>
    </row>
    <row r="64" spans="1:12" s="63" customFormat="1">
      <c r="A64" s="670"/>
      <c r="B64" s="698"/>
      <c r="C64" s="699"/>
      <c r="D64" s="700"/>
      <c r="E64" s="425" t="s">
        <v>68</v>
      </c>
      <c r="F64" s="426">
        <v>25</v>
      </c>
      <c r="G64" s="427">
        <f>H64*P4</f>
        <v>467.26399999999995</v>
      </c>
      <c r="H64" s="563">
        <v>5.6</v>
      </c>
      <c r="I64" s="428">
        <v>0.2</v>
      </c>
      <c r="J64" s="601">
        <f t="shared" ref="J64:J76" si="9">G64*I64</f>
        <v>93.452799999999996</v>
      </c>
      <c r="K64" s="176">
        <f t="shared" si="7"/>
        <v>11681.599999999999</v>
      </c>
      <c r="L64" s="438">
        <f t="shared" si="8"/>
        <v>125</v>
      </c>
    </row>
    <row r="65" spans="1:12" s="63" customFormat="1" ht="19.5" customHeight="1">
      <c r="A65" s="670"/>
      <c r="B65" s="698"/>
      <c r="C65" s="699"/>
      <c r="D65" s="700"/>
      <c r="E65" s="425" t="s">
        <v>68</v>
      </c>
      <c r="F65" s="426">
        <v>200</v>
      </c>
      <c r="G65" s="427">
        <f>H65*P4</f>
        <v>417.2</v>
      </c>
      <c r="H65" s="563">
        <v>5</v>
      </c>
      <c r="I65" s="428">
        <v>0.2</v>
      </c>
      <c r="J65" s="601">
        <f t="shared" si="9"/>
        <v>83.44</v>
      </c>
      <c r="K65" s="176">
        <f t="shared" si="7"/>
        <v>83440</v>
      </c>
      <c r="L65" s="438">
        <f t="shared" si="8"/>
        <v>1000</v>
      </c>
    </row>
    <row r="66" spans="1:12" ht="18" customHeight="1">
      <c r="A66" s="701">
        <v>39</v>
      </c>
      <c r="B66" s="673" t="s">
        <v>183</v>
      </c>
      <c r="C66" s="665" t="s">
        <v>10</v>
      </c>
      <c r="D66" s="702" t="s">
        <v>119</v>
      </c>
      <c r="E66" s="45" t="s">
        <v>68</v>
      </c>
      <c r="F66" s="342">
        <v>2.5</v>
      </c>
      <c r="G66" s="343">
        <f>H66*P4</f>
        <v>508.98399999999998</v>
      </c>
      <c r="H66" s="564">
        <v>6.1</v>
      </c>
      <c r="I66" s="174">
        <v>0.2</v>
      </c>
      <c r="J66" s="344">
        <f t="shared" si="9"/>
        <v>101.7968</v>
      </c>
      <c r="K66" s="176">
        <f t="shared" si="7"/>
        <v>1272.46</v>
      </c>
      <c r="L66" s="347">
        <f t="shared" si="8"/>
        <v>12.5</v>
      </c>
    </row>
    <row r="67" spans="1:12" ht="18" customHeight="1">
      <c r="A67" s="701"/>
      <c r="B67" s="673"/>
      <c r="C67" s="665"/>
      <c r="D67" s="702"/>
      <c r="E67" s="45" t="s">
        <v>68</v>
      </c>
      <c r="F67" s="342">
        <v>23</v>
      </c>
      <c r="G67" s="343">
        <f>H67*P4</f>
        <v>458.91999999999996</v>
      </c>
      <c r="H67" s="564">
        <v>5.5</v>
      </c>
      <c r="I67" s="174">
        <v>0.2</v>
      </c>
      <c r="J67" s="344">
        <f t="shared" si="9"/>
        <v>91.783999999999992</v>
      </c>
      <c r="K67" s="176">
        <f t="shared" si="7"/>
        <v>10555.16</v>
      </c>
      <c r="L67" s="347">
        <f t="shared" si="8"/>
        <v>115</v>
      </c>
    </row>
    <row r="68" spans="1:12" ht="14.25" customHeight="1">
      <c r="A68" s="701">
        <v>40</v>
      </c>
      <c r="B68" s="673" t="s">
        <v>184</v>
      </c>
      <c r="C68" s="665" t="s">
        <v>11</v>
      </c>
      <c r="D68" s="667"/>
      <c r="E68" s="45" t="s">
        <v>68</v>
      </c>
      <c r="F68" s="342">
        <v>20</v>
      </c>
      <c r="G68" s="343">
        <f>H68*P4</f>
        <v>717.58399999999995</v>
      </c>
      <c r="H68" s="564">
        <v>8.6</v>
      </c>
      <c r="I68" s="174">
        <v>0.1</v>
      </c>
      <c r="J68" s="344">
        <f t="shared" si="9"/>
        <v>71.758399999999995</v>
      </c>
      <c r="K68" s="176">
        <f t="shared" si="7"/>
        <v>14351.679999999998</v>
      </c>
      <c r="L68" s="347">
        <f t="shared" si="8"/>
        <v>200</v>
      </c>
    </row>
    <row r="69" spans="1:12" ht="20.25" customHeight="1">
      <c r="A69" s="701"/>
      <c r="B69" s="673"/>
      <c r="C69" s="665"/>
      <c r="D69" s="667"/>
      <c r="E69" s="45" t="s">
        <v>68</v>
      </c>
      <c r="F69" s="342">
        <v>180</v>
      </c>
      <c r="G69" s="343">
        <f>H69*P4</f>
        <v>700.89599999999996</v>
      </c>
      <c r="H69" s="564">
        <v>8.4</v>
      </c>
      <c r="I69" s="174">
        <v>0.1</v>
      </c>
      <c r="J69" s="344">
        <f t="shared" si="9"/>
        <v>70.089600000000004</v>
      </c>
      <c r="K69" s="176">
        <f>F69*H69</f>
        <v>1512</v>
      </c>
      <c r="L69" s="347">
        <f t="shared" si="8"/>
        <v>1800</v>
      </c>
    </row>
    <row r="70" spans="1:12" ht="37.5" customHeight="1">
      <c r="A70" s="386">
        <v>41</v>
      </c>
      <c r="B70" s="75" t="s">
        <v>185</v>
      </c>
      <c r="C70" s="385" t="s">
        <v>236</v>
      </c>
      <c r="D70" s="11"/>
      <c r="E70" s="45" t="s">
        <v>68</v>
      </c>
      <c r="F70" s="342">
        <v>4</v>
      </c>
      <c r="G70" s="343">
        <f>H70*P4</f>
        <v>1335.04</v>
      </c>
      <c r="H70" s="564">
        <v>16</v>
      </c>
      <c r="I70" s="174">
        <v>0.15</v>
      </c>
      <c r="J70" s="344">
        <f t="shared" si="9"/>
        <v>200.256</v>
      </c>
      <c r="K70" s="176">
        <f t="shared" si="7"/>
        <v>5340.16</v>
      </c>
      <c r="L70" s="347">
        <f t="shared" si="8"/>
        <v>26.666666666666668</v>
      </c>
    </row>
    <row r="71" spans="1:12" ht="36">
      <c r="A71" s="386">
        <v>42</v>
      </c>
      <c r="B71" s="75" t="s">
        <v>186</v>
      </c>
      <c r="C71" s="385" t="s">
        <v>12</v>
      </c>
      <c r="D71" s="11"/>
      <c r="E71" s="45" t="s">
        <v>68</v>
      </c>
      <c r="F71" s="342">
        <v>4.5</v>
      </c>
      <c r="G71" s="343">
        <f>H71*P4</f>
        <v>717.58399999999995</v>
      </c>
      <c r="H71" s="564">
        <v>8.6</v>
      </c>
      <c r="I71" s="174">
        <v>0.4</v>
      </c>
      <c r="J71" s="344">
        <f t="shared" si="9"/>
        <v>287.03359999999998</v>
      </c>
      <c r="K71" s="176">
        <f t="shared" si="7"/>
        <v>3229.1279999999997</v>
      </c>
      <c r="L71" s="347">
        <f t="shared" si="8"/>
        <v>11.25</v>
      </c>
    </row>
    <row r="72" spans="1:12" ht="36.75" customHeight="1">
      <c r="A72" s="386">
        <v>43</v>
      </c>
      <c r="B72" s="75" t="s">
        <v>187</v>
      </c>
      <c r="C72" s="385" t="s">
        <v>13</v>
      </c>
      <c r="D72" s="11"/>
      <c r="E72" s="45" t="s">
        <v>68</v>
      </c>
      <c r="F72" s="342">
        <v>11</v>
      </c>
      <c r="G72" s="343">
        <f>H72*P4</f>
        <v>634.14400000000001</v>
      </c>
      <c r="H72" s="564">
        <v>7.6</v>
      </c>
      <c r="I72" s="174">
        <v>0.9</v>
      </c>
      <c r="J72" s="344">
        <f t="shared" si="9"/>
        <v>570.7296</v>
      </c>
      <c r="K72" s="176">
        <f t="shared" si="7"/>
        <v>6975.5839999999998</v>
      </c>
      <c r="L72" s="347">
        <f t="shared" si="8"/>
        <v>12.222222222222221</v>
      </c>
    </row>
    <row r="73" spans="1:12" ht="14.25" customHeight="1">
      <c r="A73" s="386">
        <v>44</v>
      </c>
      <c r="B73" s="75" t="s">
        <v>188</v>
      </c>
      <c r="C73" s="385" t="s">
        <v>226</v>
      </c>
      <c r="D73" s="11"/>
      <c r="E73" s="45" t="s">
        <v>68</v>
      </c>
      <c r="F73" s="342">
        <v>13</v>
      </c>
      <c r="G73" s="343">
        <f>H73*P4</f>
        <v>634.14400000000001</v>
      </c>
      <c r="H73" s="564">
        <v>7.6</v>
      </c>
      <c r="I73" s="174">
        <v>0.2</v>
      </c>
      <c r="J73" s="344">
        <f t="shared" si="9"/>
        <v>126.8288</v>
      </c>
      <c r="K73" s="176">
        <f t="shared" si="7"/>
        <v>8243.8719999999994</v>
      </c>
      <c r="L73" s="347">
        <f t="shared" si="8"/>
        <v>65</v>
      </c>
    </row>
    <row r="74" spans="1:12" ht="24">
      <c r="A74" s="386">
        <v>45</v>
      </c>
      <c r="B74" s="75" t="s">
        <v>189</v>
      </c>
      <c r="C74" s="385" t="s">
        <v>227</v>
      </c>
      <c r="D74" s="11"/>
      <c r="E74" s="45" t="s">
        <v>68</v>
      </c>
      <c r="F74" s="342">
        <v>15</v>
      </c>
      <c r="G74" s="343">
        <f>H74*P4</f>
        <v>725.92799999999988</v>
      </c>
      <c r="H74" s="564">
        <v>8.6999999999999993</v>
      </c>
      <c r="I74" s="174">
        <v>0.3</v>
      </c>
      <c r="J74" s="344">
        <f t="shared" si="9"/>
        <v>217.77839999999995</v>
      </c>
      <c r="K74" s="176">
        <f t="shared" si="7"/>
        <v>10888.919999999998</v>
      </c>
      <c r="L74" s="347">
        <f t="shared" si="8"/>
        <v>50</v>
      </c>
    </row>
    <row r="75" spans="1:12" ht="46.5" customHeight="1">
      <c r="A75" s="386">
        <v>46</v>
      </c>
      <c r="B75" s="75" t="s">
        <v>190</v>
      </c>
      <c r="C75" s="385" t="s">
        <v>14</v>
      </c>
      <c r="D75" s="11"/>
      <c r="E75" s="45" t="s">
        <v>68</v>
      </c>
      <c r="F75" s="342">
        <v>8</v>
      </c>
      <c r="G75" s="343">
        <f>H75*P4</f>
        <v>750.96</v>
      </c>
      <c r="H75" s="564">
        <v>9</v>
      </c>
      <c r="I75" s="174">
        <v>0.3</v>
      </c>
      <c r="J75" s="344">
        <f t="shared" si="9"/>
        <v>225.28800000000001</v>
      </c>
      <c r="K75" s="176">
        <f t="shared" si="7"/>
        <v>6007.68</v>
      </c>
      <c r="L75" s="347">
        <f>F75/I75</f>
        <v>26.666666666666668</v>
      </c>
    </row>
    <row r="76" spans="1:12" ht="13.5" customHeight="1">
      <c r="A76" s="386">
        <v>47</v>
      </c>
      <c r="B76" s="75" t="s">
        <v>191</v>
      </c>
      <c r="C76" s="385" t="s">
        <v>228</v>
      </c>
      <c r="D76" s="11"/>
      <c r="E76" s="45" t="s">
        <v>68</v>
      </c>
      <c r="F76" s="342">
        <v>4</v>
      </c>
      <c r="G76" s="343">
        <f>343*1.5</f>
        <v>514.5</v>
      </c>
      <c r="H76" s="564">
        <v>8.6999999999999993</v>
      </c>
      <c r="I76" s="174">
        <v>0.03</v>
      </c>
      <c r="J76" s="344">
        <f t="shared" si="9"/>
        <v>15.434999999999999</v>
      </c>
      <c r="K76" s="176">
        <f t="shared" si="7"/>
        <v>2058</v>
      </c>
      <c r="L76" s="347">
        <f t="shared" si="8"/>
        <v>133.33333333333334</v>
      </c>
    </row>
    <row r="77" spans="1:12" ht="23.25" customHeight="1">
      <c r="A77" s="386">
        <v>48</v>
      </c>
      <c r="B77" s="384" t="s">
        <v>95</v>
      </c>
      <c r="C77" s="385" t="s">
        <v>96</v>
      </c>
      <c r="D77" s="17"/>
      <c r="E77" s="46" t="s">
        <v>72</v>
      </c>
      <c r="F77" s="342">
        <v>10</v>
      </c>
      <c r="G77" s="173">
        <v>863</v>
      </c>
      <c r="H77" s="12"/>
      <c r="I77" s="174"/>
      <c r="J77" s="344"/>
      <c r="K77" s="176">
        <f>F77*G77</f>
        <v>8630</v>
      </c>
      <c r="L77" s="347"/>
    </row>
    <row r="78" spans="1:12" ht="34.5" customHeight="1">
      <c r="A78" s="701">
        <v>49</v>
      </c>
      <c r="B78" s="703" t="s">
        <v>15</v>
      </c>
      <c r="C78" s="665" t="s">
        <v>254</v>
      </c>
      <c r="D78" s="604" t="s">
        <v>586</v>
      </c>
      <c r="E78" s="45" t="s">
        <v>68</v>
      </c>
      <c r="F78" s="342">
        <v>36</v>
      </c>
      <c r="G78" s="343">
        <f>H78*P4</f>
        <v>467.26399999999995</v>
      </c>
      <c r="H78" s="564">
        <v>5.6</v>
      </c>
      <c r="I78" s="174">
        <v>2.2999999999999998</v>
      </c>
      <c r="J78" s="344">
        <f t="shared" ref="J78:J83" si="10">G78*I78</f>
        <v>1074.7071999999998</v>
      </c>
      <c r="K78" s="176">
        <f t="shared" ref="K78:K102" si="11">F78*G78</f>
        <v>16821.503999999997</v>
      </c>
      <c r="L78" s="347">
        <f t="shared" si="8"/>
        <v>15.65217391304348</v>
      </c>
    </row>
    <row r="79" spans="1:12" ht="16.5">
      <c r="A79" s="701"/>
      <c r="B79" s="703"/>
      <c r="C79" s="665"/>
      <c r="D79" s="11" t="s">
        <v>17</v>
      </c>
      <c r="E79" s="45" t="s">
        <v>68</v>
      </c>
      <c r="F79" s="342">
        <v>40</v>
      </c>
      <c r="G79" s="343">
        <f>H79*P4</f>
        <v>483.952</v>
      </c>
      <c r="H79" s="564">
        <v>5.8</v>
      </c>
      <c r="I79" s="174">
        <v>2.2999999999999998</v>
      </c>
      <c r="J79" s="344">
        <f t="shared" si="10"/>
        <v>1113.0896</v>
      </c>
      <c r="K79" s="176">
        <f t="shared" si="11"/>
        <v>19358.080000000002</v>
      </c>
      <c r="L79" s="347">
        <f t="shared" si="8"/>
        <v>17.39130434782609</v>
      </c>
    </row>
    <row r="80" spans="1:12" ht="45" customHeight="1">
      <c r="A80" s="386">
        <v>50</v>
      </c>
      <c r="B80" s="384" t="s">
        <v>18</v>
      </c>
      <c r="C80" s="385" t="s">
        <v>641</v>
      </c>
      <c r="D80" s="16" t="s">
        <v>79</v>
      </c>
      <c r="E80" s="45" t="s">
        <v>68</v>
      </c>
      <c r="F80" s="342">
        <v>30</v>
      </c>
      <c r="G80" s="343">
        <f>H80*P4</f>
        <v>584.07999999999993</v>
      </c>
      <c r="H80" s="564">
        <v>7</v>
      </c>
      <c r="I80" s="174">
        <v>2.25</v>
      </c>
      <c r="J80" s="344">
        <f t="shared" si="10"/>
        <v>1314.1799999999998</v>
      </c>
      <c r="K80" s="176">
        <f>F80*G80</f>
        <v>17522.399999999998</v>
      </c>
      <c r="L80" s="347">
        <f t="shared" si="8"/>
        <v>13.333333333333334</v>
      </c>
    </row>
    <row r="81" spans="1:12" ht="24" customHeight="1">
      <c r="A81" s="386">
        <v>51</v>
      </c>
      <c r="B81" s="384" t="s">
        <v>192</v>
      </c>
      <c r="C81" s="385" t="s">
        <v>19</v>
      </c>
      <c r="D81" s="604" t="s">
        <v>586</v>
      </c>
      <c r="E81" s="45" t="s">
        <v>68</v>
      </c>
      <c r="F81" s="342">
        <v>30</v>
      </c>
      <c r="G81" s="343">
        <f>H81*P4</f>
        <v>500.64</v>
      </c>
      <c r="H81" s="565">
        <v>6</v>
      </c>
      <c r="I81" s="174">
        <v>2.2999999999999998</v>
      </c>
      <c r="J81" s="344">
        <f t="shared" si="10"/>
        <v>1151.472</v>
      </c>
      <c r="K81" s="176">
        <f t="shared" si="11"/>
        <v>15019.199999999999</v>
      </c>
      <c r="L81" s="347">
        <f t="shared" si="8"/>
        <v>13.043478260869566</v>
      </c>
    </row>
    <row r="82" spans="1:12" ht="22.5" customHeight="1">
      <c r="A82" s="701">
        <v>52</v>
      </c>
      <c r="B82" s="703" t="s">
        <v>193</v>
      </c>
      <c r="C82" s="665" t="s">
        <v>20</v>
      </c>
      <c r="D82" s="53" t="s">
        <v>76</v>
      </c>
      <c r="E82" s="45" t="s">
        <v>68</v>
      </c>
      <c r="F82" s="342">
        <v>36</v>
      </c>
      <c r="G82" s="343">
        <f>H82*P4</f>
        <v>492.29599999999999</v>
      </c>
      <c r="H82" s="565">
        <v>5.9</v>
      </c>
      <c r="I82" s="174">
        <v>2.2999999999999998</v>
      </c>
      <c r="J82" s="344">
        <f t="shared" si="10"/>
        <v>1132.2808</v>
      </c>
      <c r="K82" s="176">
        <f t="shared" si="11"/>
        <v>17722.655999999999</v>
      </c>
      <c r="L82" s="347">
        <f t="shared" si="8"/>
        <v>15.65217391304348</v>
      </c>
    </row>
    <row r="83" spans="1:12" ht="28.5" customHeight="1">
      <c r="A83" s="701"/>
      <c r="B83" s="703"/>
      <c r="C83" s="665"/>
      <c r="D83" s="53" t="s">
        <v>77</v>
      </c>
      <c r="E83" s="45" t="s">
        <v>68</v>
      </c>
      <c r="F83" s="342">
        <v>40</v>
      </c>
      <c r="G83" s="343"/>
      <c r="H83" s="565"/>
      <c r="I83" s="174">
        <v>2.2999999999999998</v>
      </c>
      <c r="J83" s="344">
        <f t="shared" si="10"/>
        <v>0</v>
      </c>
      <c r="K83" s="176">
        <f t="shared" si="11"/>
        <v>0</v>
      </c>
      <c r="L83" s="347">
        <f t="shared" si="8"/>
        <v>17.39130434782609</v>
      </c>
    </row>
    <row r="84" spans="1:12" ht="59.25" customHeight="1">
      <c r="A84" s="386">
        <v>53</v>
      </c>
      <c r="B84" s="384" t="s">
        <v>102</v>
      </c>
      <c r="C84" s="385" t="s">
        <v>78</v>
      </c>
      <c r="D84" s="604" t="s">
        <v>586</v>
      </c>
      <c r="E84" s="45" t="s">
        <v>68</v>
      </c>
      <c r="F84" s="342">
        <v>28</v>
      </c>
      <c r="G84" s="343">
        <f>H84*P4</f>
        <v>584.07999999999993</v>
      </c>
      <c r="H84" s="565">
        <v>7</v>
      </c>
      <c r="I84" s="174">
        <v>2.5</v>
      </c>
      <c r="J84" s="344">
        <f>G84*I84</f>
        <v>1460.1999999999998</v>
      </c>
      <c r="K84" s="176">
        <f t="shared" si="11"/>
        <v>16354.239999999998</v>
      </c>
      <c r="L84" s="347">
        <f t="shared" si="8"/>
        <v>11.2</v>
      </c>
    </row>
    <row r="85" spans="1:12" ht="35.25" customHeight="1">
      <c r="A85" s="386">
        <v>54</v>
      </c>
      <c r="B85" s="384" t="s">
        <v>134</v>
      </c>
      <c r="C85" s="385" t="s">
        <v>465</v>
      </c>
      <c r="D85" s="604" t="s">
        <v>586</v>
      </c>
      <c r="E85" s="429" t="s">
        <v>133</v>
      </c>
      <c r="F85" s="342">
        <v>60.25</v>
      </c>
      <c r="G85" s="343">
        <f>H85*P4</f>
        <v>241.976</v>
      </c>
      <c r="H85" s="564">
        <v>2.9</v>
      </c>
      <c r="I85" s="174">
        <v>13</v>
      </c>
      <c r="J85" s="344">
        <f>G85*I85</f>
        <v>3145.6880000000001</v>
      </c>
      <c r="K85" s="176">
        <f t="shared" si="11"/>
        <v>14579.054</v>
      </c>
      <c r="L85" s="439">
        <f>F85/I85</f>
        <v>4.634615384615385</v>
      </c>
    </row>
    <row r="86" spans="1:12" ht="25.5" customHeight="1">
      <c r="A86" s="386">
        <v>55</v>
      </c>
      <c r="B86" s="384" t="s">
        <v>135</v>
      </c>
      <c r="C86" s="385" t="s">
        <v>240</v>
      </c>
      <c r="D86" s="604" t="s">
        <v>586</v>
      </c>
      <c r="E86" s="46" t="s">
        <v>68</v>
      </c>
      <c r="F86" s="342">
        <v>35.25</v>
      </c>
      <c r="G86" s="343">
        <f>H86*P4</f>
        <v>292.03999999999996</v>
      </c>
      <c r="H86" s="564">
        <v>3.5</v>
      </c>
      <c r="I86" s="174">
        <v>9</v>
      </c>
      <c r="J86" s="344">
        <f>G86*I86</f>
        <v>2628.3599999999997</v>
      </c>
      <c r="K86" s="176">
        <f t="shared" si="11"/>
        <v>10294.409999999998</v>
      </c>
      <c r="L86" s="347">
        <f t="shared" si="8"/>
        <v>3.9166666666666665</v>
      </c>
    </row>
    <row r="87" spans="1:12" ht="25.5" customHeight="1">
      <c r="A87" s="386">
        <v>56</v>
      </c>
      <c r="B87" s="163" t="s">
        <v>103</v>
      </c>
      <c r="C87" s="385" t="s">
        <v>231</v>
      </c>
      <c r="D87" s="67"/>
      <c r="E87" s="46" t="s">
        <v>68</v>
      </c>
      <c r="F87" s="342">
        <v>35.25</v>
      </c>
      <c r="G87" s="343">
        <f>153*1.5</f>
        <v>229.5</v>
      </c>
      <c r="H87" s="471"/>
      <c r="I87" s="174">
        <v>10</v>
      </c>
      <c r="J87" s="175">
        <f t="shared" ref="J87:J97" si="12">G87*I87</f>
        <v>2295</v>
      </c>
      <c r="K87" s="176">
        <f t="shared" si="11"/>
        <v>8089.875</v>
      </c>
      <c r="L87" s="439">
        <f>F87/I87</f>
        <v>3.5249999999999999</v>
      </c>
    </row>
    <row r="88" spans="1:12" ht="26.25" customHeight="1">
      <c r="A88" s="386">
        <v>57</v>
      </c>
      <c r="B88" s="163" t="s">
        <v>104</v>
      </c>
      <c r="C88" s="165" t="s">
        <v>232</v>
      </c>
      <c r="D88" s="67"/>
      <c r="E88" s="46" t="s">
        <v>68</v>
      </c>
      <c r="F88" s="342">
        <v>60.25</v>
      </c>
      <c r="G88" s="343">
        <f>134*1.5</f>
        <v>201</v>
      </c>
      <c r="H88" s="471"/>
      <c r="I88" s="174">
        <v>11</v>
      </c>
      <c r="J88" s="175">
        <f t="shared" si="12"/>
        <v>2211</v>
      </c>
      <c r="K88" s="176">
        <f t="shared" si="11"/>
        <v>12110.25</v>
      </c>
      <c r="L88" s="439">
        <f t="shared" si="8"/>
        <v>5.4772727272727275</v>
      </c>
    </row>
    <row r="89" spans="1:12" ht="24.75" customHeight="1">
      <c r="A89" s="701">
        <v>58</v>
      </c>
      <c r="B89" s="703" t="s">
        <v>121</v>
      </c>
      <c r="C89" s="665" t="s">
        <v>466</v>
      </c>
      <c r="D89" s="604" t="s">
        <v>586</v>
      </c>
      <c r="E89" s="46" t="s">
        <v>68</v>
      </c>
      <c r="F89" s="342">
        <v>30</v>
      </c>
      <c r="G89" s="343">
        <f>H89*P4</f>
        <v>559.048</v>
      </c>
      <c r="H89" s="564">
        <v>6.7</v>
      </c>
      <c r="I89" s="431">
        <v>1.6</v>
      </c>
      <c r="J89" s="344">
        <f t="shared" si="12"/>
        <v>894.47680000000003</v>
      </c>
      <c r="K89" s="176">
        <f t="shared" si="11"/>
        <v>16771.439999999999</v>
      </c>
      <c r="L89" s="347">
        <f t="shared" si="8"/>
        <v>18.75</v>
      </c>
    </row>
    <row r="90" spans="1:12" ht="18" customHeight="1">
      <c r="A90" s="701"/>
      <c r="B90" s="703"/>
      <c r="C90" s="665"/>
      <c r="D90" s="11" t="s">
        <v>17</v>
      </c>
      <c r="E90" s="46" t="s">
        <v>68</v>
      </c>
      <c r="F90" s="342">
        <v>32.5</v>
      </c>
      <c r="G90" s="343">
        <f>H90*P4</f>
        <v>667.52</v>
      </c>
      <c r="H90" s="564">
        <v>8</v>
      </c>
      <c r="I90" s="431">
        <v>1.6</v>
      </c>
      <c r="J90" s="344">
        <f t="shared" si="12"/>
        <v>1068.0319999999999</v>
      </c>
      <c r="K90" s="176">
        <f t="shared" si="11"/>
        <v>21694.399999999998</v>
      </c>
      <c r="L90" s="347">
        <f t="shared" si="8"/>
        <v>20.3125</v>
      </c>
    </row>
    <row r="91" spans="1:12" s="66" customFormat="1" ht="24.75">
      <c r="A91" s="704">
        <v>59</v>
      </c>
      <c r="B91" s="705" t="s">
        <v>21</v>
      </c>
      <c r="C91" s="706" t="s">
        <v>579</v>
      </c>
      <c r="D91" s="604" t="s">
        <v>586</v>
      </c>
      <c r="E91" s="432" t="s">
        <v>68</v>
      </c>
      <c r="F91" s="433">
        <v>35</v>
      </c>
      <c r="G91" s="343">
        <f>H91*P4</f>
        <v>559.048</v>
      </c>
      <c r="H91" s="564">
        <v>6.7</v>
      </c>
      <c r="I91" s="434">
        <v>0.35</v>
      </c>
      <c r="J91" s="602">
        <f t="shared" si="12"/>
        <v>195.66679999999999</v>
      </c>
      <c r="K91" s="176">
        <f t="shared" si="11"/>
        <v>19566.68</v>
      </c>
      <c r="L91" s="440">
        <f t="shared" si="8"/>
        <v>100</v>
      </c>
    </row>
    <row r="92" spans="1:12" s="66" customFormat="1" ht="16.5">
      <c r="A92" s="704"/>
      <c r="B92" s="705"/>
      <c r="C92" s="706"/>
      <c r="D92" s="11" t="s">
        <v>17</v>
      </c>
      <c r="E92" s="432" t="s">
        <v>68</v>
      </c>
      <c r="F92" s="433">
        <v>40</v>
      </c>
      <c r="G92" s="343">
        <f>386*1.5</f>
        <v>579</v>
      </c>
      <c r="H92" s="564">
        <v>6.7</v>
      </c>
      <c r="I92" s="434">
        <v>1.3</v>
      </c>
      <c r="J92" s="602">
        <f t="shared" si="12"/>
        <v>752.7</v>
      </c>
      <c r="K92" s="176">
        <f t="shared" si="11"/>
        <v>23160</v>
      </c>
      <c r="L92" s="440">
        <f t="shared" si="8"/>
        <v>30.769230769230766</v>
      </c>
    </row>
    <row r="93" spans="1:12" s="66" customFormat="1" ht="30" customHeight="1">
      <c r="A93" s="718">
        <v>60</v>
      </c>
      <c r="B93" s="705" t="s">
        <v>22</v>
      </c>
      <c r="C93" s="706" t="s">
        <v>245</v>
      </c>
      <c r="D93" s="64" t="s">
        <v>582</v>
      </c>
      <c r="E93" s="432" t="s">
        <v>68</v>
      </c>
      <c r="F93" s="433">
        <v>35</v>
      </c>
      <c r="G93" s="343">
        <f>H93*P4</f>
        <v>659.17600000000004</v>
      </c>
      <c r="H93" s="565">
        <v>7.9</v>
      </c>
      <c r="I93" s="434">
        <v>0.4</v>
      </c>
      <c r="J93" s="602">
        <f t="shared" si="12"/>
        <v>263.67040000000003</v>
      </c>
      <c r="K93" s="176">
        <f>F93*G93</f>
        <v>23071.16</v>
      </c>
      <c r="L93" s="440">
        <f t="shared" si="8"/>
        <v>87.5</v>
      </c>
    </row>
    <row r="94" spans="1:12" s="66" customFormat="1" ht="18.75" customHeight="1">
      <c r="A94" s="718"/>
      <c r="B94" s="705"/>
      <c r="C94" s="706"/>
      <c r="D94" s="603" t="s">
        <v>583</v>
      </c>
      <c r="E94" s="432" t="s">
        <v>68</v>
      </c>
      <c r="F94" s="433">
        <v>14.39</v>
      </c>
      <c r="G94" s="343">
        <f>H94*P4</f>
        <v>684.20799999999997</v>
      </c>
      <c r="H94" s="565">
        <v>8.1999999999999993</v>
      </c>
      <c r="I94" s="434">
        <v>0.4</v>
      </c>
      <c r="J94" s="602">
        <f t="shared" si="12"/>
        <v>273.6832</v>
      </c>
      <c r="K94" s="176">
        <f>F94*G94</f>
        <v>9845.7531199999994</v>
      </c>
      <c r="L94" s="440">
        <f t="shared" si="8"/>
        <v>35.975000000000001</v>
      </c>
    </row>
    <row r="95" spans="1:12" ht="24.75" customHeight="1">
      <c r="A95" s="386">
        <v>61</v>
      </c>
      <c r="B95" s="384" t="s">
        <v>23</v>
      </c>
      <c r="C95" s="385" t="s">
        <v>24</v>
      </c>
      <c r="D95" s="604" t="s">
        <v>586</v>
      </c>
      <c r="E95" s="46" t="s">
        <v>68</v>
      </c>
      <c r="F95" s="342">
        <v>15</v>
      </c>
      <c r="G95" s="343">
        <f>H95*P4</f>
        <v>1076.376</v>
      </c>
      <c r="H95" s="565">
        <v>12.9</v>
      </c>
      <c r="I95" s="174">
        <v>0.8</v>
      </c>
      <c r="J95" s="344">
        <f t="shared" si="12"/>
        <v>861.10080000000005</v>
      </c>
      <c r="K95" s="176">
        <f t="shared" si="11"/>
        <v>16145.64</v>
      </c>
      <c r="L95" s="347">
        <f>F95/I95</f>
        <v>18.75</v>
      </c>
    </row>
    <row r="96" spans="1:12" ht="48">
      <c r="A96" s="386">
        <v>62</v>
      </c>
      <c r="B96" s="75" t="s">
        <v>194</v>
      </c>
      <c r="C96" s="385" t="s">
        <v>572</v>
      </c>
      <c r="D96" s="52"/>
      <c r="E96" s="46" t="s">
        <v>68</v>
      </c>
      <c r="F96" s="342">
        <v>15.5</v>
      </c>
      <c r="G96" s="173">
        <f>H96*P4</f>
        <v>758.46960000000001</v>
      </c>
      <c r="H96" s="566">
        <v>9.09</v>
      </c>
      <c r="I96" s="174">
        <v>1</v>
      </c>
      <c r="J96" s="344">
        <f t="shared" si="12"/>
        <v>758.46960000000001</v>
      </c>
      <c r="K96" s="176">
        <f t="shared" si="11"/>
        <v>11756.2788</v>
      </c>
      <c r="L96" s="439">
        <f t="shared" si="8"/>
        <v>15.5</v>
      </c>
    </row>
    <row r="97" spans="1:13" s="58" customFormat="1" ht="52.5" customHeight="1">
      <c r="A97" s="386">
        <v>63</v>
      </c>
      <c r="B97" s="75" t="s">
        <v>195</v>
      </c>
      <c r="C97" s="385" t="s">
        <v>467</v>
      </c>
      <c r="D97" s="60" t="s">
        <v>468</v>
      </c>
      <c r="E97" s="46" t="s">
        <v>68</v>
      </c>
      <c r="F97" s="342">
        <v>15.5</v>
      </c>
      <c r="G97" s="173">
        <f>H97*P4</f>
        <v>758.46960000000001</v>
      </c>
      <c r="H97" s="566">
        <v>9.09</v>
      </c>
      <c r="I97" s="392">
        <v>1</v>
      </c>
      <c r="J97" s="598">
        <f t="shared" si="12"/>
        <v>758.46960000000001</v>
      </c>
      <c r="K97" s="435">
        <f t="shared" si="11"/>
        <v>11756.2788</v>
      </c>
      <c r="L97" s="441">
        <f t="shared" si="8"/>
        <v>15.5</v>
      </c>
    </row>
    <row r="98" spans="1:13" ht="48" customHeight="1">
      <c r="A98" s="386">
        <v>64</v>
      </c>
      <c r="B98" s="75" t="s">
        <v>196</v>
      </c>
      <c r="C98" s="385" t="s">
        <v>118</v>
      </c>
      <c r="D98" s="51" t="s">
        <v>120</v>
      </c>
      <c r="E98" s="46" t="s">
        <v>68</v>
      </c>
      <c r="F98" s="342">
        <v>32.5</v>
      </c>
      <c r="G98" s="173">
        <f>H98*P4</f>
        <v>513.15600000000006</v>
      </c>
      <c r="H98" s="566">
        <v>6.15</v>
      </c>
      <c r="I98" s="174">
        <v>1.5</v>
      </c>
      <c r="J98" s="344">
        <f>G98*I98</f>
        <v>769.73400000000015</v>
      </c>
      <c r="K98" s="176">
        <f t="shared" si="11"/>
        <v>16677.570000000003</v>
      </c>
      <c r="L98" s="347">
        <f>F98/I98</f>
        <v>21.666666666666668</v>
      </c>
    </row>
    <row r="99" spans="1:13" ht="36" customHeight="1" thickBot="1">
      <c r="A99" s="610">
        <v>65</v>
      </c>
      <c r="B99" s="616" t="s">
        <v>197</v>
      </c>
      <c r="C99" s="609" t="s">
        <v>25</v>
      </c>
      <c r="D99" s="76"/>
      <c r="E99" s="614" t="s">
        <v>68</v>
      </c>
      <c r="F99" s="353">
        <v>10</v>
      </c>
      <c r="G99" s="479">
        <f>H99*P4</f>
        <v>422.20639999999997</v>
      </c>
      <c r="H99" s="621">
        <v>5.0599999999999996</v>
      </c>
      <c r="I99" s="251">
        <v>2.4</v>
      </c>
      <c r="J99" s="354">
        <f>G99*I99</f>
        <v>1013.2953599999998</v>
      </c>
      <c r="K99" s="295">
        <f t="shared" si="11"/>
        <v>4222.0639999999994</v>
      </c>
      <c r="L99" s="296">
        <f>F99/I99</f>
        <v>4.166666666666667</v>
      </c>
    </row>
    <row r="100" spans="1:13" ht="18" customHeight="1" thickBot="1">
      <c r="A100" s="719" t="s">
        <v>615</v>
      </c>
      <c r="B100" s="661"/>
      <c r="C100" s="661"/>
      <c r="D100" s="661"/>
      <c r="E100" s="661"/>
      <c r="F100" s="661"/>
      <c r="G100" s="661"/>
      <c r="H100" s="661"/>
      <c r="I100" s="661"/>
      <c r="J100" s="661"/>
      <c r="K100" s="661"/>
      <c r="L100" s="662"/>
    </row>
    <row r="101" spans="1:13" s="58" customFormat="1" ht="24" customHeight="1">
      <c r="A101" s="643">
        <v>66</v>
      </c>
      <c r="B101" s="645" t="s">
        <v>198</v>
      </c>
      <c r="C101" s="644" t="s">
        <v>471</v>
      </c>
      <c r="D101" s="646"/>
      <c r="E101" s="318" t="s">
        <v>68</v>
      </c>
      <c r="F101" s="351">
        <v>6</v>
      </c>
      <c r="G101" s="178">
        <f>H101*P4</f>
        <v>834.4</v>
      </c>
      <c r="H101" s="622">
        <v>10</v>
      </c>
      <c r="I101" s="647">
        <v>0.15</v>
      </c>
      <c r="J101" s="648">
        <f>G101*I101</f>
        <v>125.16</v>
      </c>
      <c r="K101" s="649">
        <f t="shared" si="11"/>
        <v>5006.3999999999996</v>
      </c>
      <c r="L101" s="650">
        <f>F101/I101</f>
        <v>40</v>
      </c>
    </row>
    <row r="102" spans="1:13" ht="23.25" customHeight="1" thickBot="1">
      <c r="A102" s="383">
        <v>67</v>
      </c>
      <c r="B102" s="422" t="s">
        <v>199</v>
      </c>
      <c r="C102" s="381" t="s">
        <v>472</v>
      </c>
      <c r="D102" s="156"/>
      <c r="E102" s="90" t="s">
        <v>68</v>
      </c>
      <c r="F102" s="348">
        <v>5.8</v>
      </c>
      <c r="G102" s="403">
        <f>H102*P4</f>
        <v>911.99919999999997</v>
      </c>
      <c r="H102" s="567">
        <v>10.93</v>
      </c>
      <c r="I102" s="197">
        <v>0.15</v>
      </c>
      <c r="J102" s="349">
        <f>G102*I102</f>
        <v>136.79988</v>
      </c>
      <c r="K102" s="199">
        <f t="shared" si="11"/>
        <v>5289.5953599999993</v>
      </c>
      <c r="L102" s="263">
        <f>F102/I102</f>
        <v>38.666666666666664</v>
      </c>
    </row>
    <row r="103" spans="1:13" ht="38.25" customHeight="1" thickBot="1">
      <c r="A103" s="615">
        <v>68</v>
      </c>
      <c r="B103" s="414" t="s">
        <v>406</v>
      </c>
      <c r="C103" s="611" t="s">
        <v>610</v>
      </c>
      <c r="D103" s="156"/>
      <c r="E103" s="613" t="s">
        <v>68</v>
      </c>
      <c r="F103" s="348">
        <v>10</v>
      </c>
      <c r="G103" s="612">
        <f>H103*СМТ!I1</f>
        <v>685.25</v>
      </c>
      <c r="H103" s="567">
        <v>12.5</v>
      </c>
      <c r="I103" s="197">
        <v>0.15</v>
      </c>
      <c r="J103" s="349">
        <f>G103*I103</f>
        <v>102.78749999999999</v>
      </c>
      <c r="K103" s="199">
        <f>F103*G103</f>
        <v>6852.5</v>
      </c>
      <c r="L103" s="263">
        <f>F103/I103</f>
        <v>66.666666666666671</v>
      </c>
    </row>
    <row r="104" spans="1:13" ht="20.25" customHeight="1" thickBot="1">
      <c r="A104" s="675" t="s">
        <v>159</v>
      </c>
      <c r="B104" s="676"/>
      <c r="C104" s="676"/>
      <c r="D104" s="676"/>
      <c r="E104" s="676"/>
      <c r="F104" s="676"/>
      <c r="G104" s="676"/>
      <c r="H104" s="676"/>
      <c r="I104" s="676"/>
      <c r="J104" s="676"/>
      <c r="K104" s="676"/>
      <c r="L104" s="677"/>
    </row>
    <row r="105" spans="1:13" ht="60.75" customHeight="1" thickBot="1">
      <c r="A105" s="382">
        <v>68</v>
      </c>
      <c r="B105" s="376" t="s">
        <v>200</v>
      </c>
      <c r="C105" s="380" t="s">
        <v>233</v>
      </c>
      <c r="D105" s="419" t="s">
        <v>85</v>
      </c>
      <c r="E105" s="346" t="s">
        <v>81</v>
      </c>
      <c r="F105" s="297">
        <v>440</v>
      </c>
      <c r="G105" s="399">
        <f>H105*P4</f>
        <v>692.55200000000002</v>
      </c>
      <c r="H105" s="558">
        <v>8.3000000000000007</v>
      </c>
      <c r="I105" s="192">
        <v>2.5</v>
      </c>
      <c r="J105" s="518">
        <f>G105*I105</f>
        <v>1731.38</v>
      </c>
      <c r="K105" s="194">
        <f>F105*G105</f>
        <v>304722.88</v>
      </c>
      <c r="L105" s="262">
        <f>F105/I105</f>
        <v>176</v>
      </c>
    </row>
    <row r="106" spans="1:13" ht="36.75" hidden="1" customHeight="1">
      <c r="A106" s="420" t="s">
        <v>2</v>
      </c>
      <c r="B106" s="416" t="s">
        <v>3</v>
      </c>
      <c r="C106" s="416" t="s">
        <v>145</v>
      </c>
      <c r="D106" s="417"/>
      <c r="E106" s="418" t="s">
        <v>144</v>
      </c>
      <c r="F106" s="415" t="s">
        <v>141</v>
      </c>
      <c r="G106" s="399">
        <f t="shared" ref="G106" si="13">H106*P5</f>
        <v>0</v>
      </c>
      <c r="H106" s="568"/>
      <c r="I106" s="418" t="s">
        <v>4</v>
      </c>
      <c r="J106" s="519" t="s">
        <v>66</v>
      </c>
      <c r="K106" s="418" t="s">
        <v>143</v>
      </c>
      <c r="L106" s="421" t="s">
        <v>67</v>
      </c>
    </row>
    <row r="107" spans="1:13" ht="62.25" customHeight="1" thickBot="1">
      <c r="A107" s="386">
        <v>69</v>
      </c>
      <c r="B107" s="75" t="s">
        <v>201</v>
      </c>
      <c r="C107" s="385" t="s">
        <v>234</v>
      </c>
      <c r="D107" s="51" t="s">
        <v>85</v>
      </c>
      <c r="E107" s="46" t="s">
        <v>81</v>
      </c>
      <c r="F107" s="342">
        <v>440</v>
      </c>
      <c r="G107" s="399">
        <f>H107*P4</f>
        <v>684.20799999999997</v>
      </c>
      <c r="H107" s="566">
        <v>8.1999999999999993</v>
      </c>
      <c r="I107" s="174">
        <v>2.5</v>
      </c>
      <c r="J107" s="344">
        <f>G107*I107</f>
        <v>1710.52</v>
      </c>
      <c r="K107" s="176">
        <f>F107*G107</f>
        <v>301051.51999999996</v>
      </c>
      <c r="L107" s="347">
        <f>F107/I107</f>
        <v>176</v>
      </c>
      <c r="M107" s="4">
        <v>480</v>
      </c>
    </row>
    <row r="108" spans="1:13" ht="57.75" customHeight="1">
      <c r="A108" s="386">
        <v>70</v>
      </c>
      <c r="B108" s="75" t="s">
        <v>202</v>
      </c>
      <c r="C108" s="74" t="s">
        <v>82</v>
      </c>
      <c r="D108" s="51" t="s">
        <v>85</v>
      </c>
      <c r="E108" s="46" t="s">
        <v>81</v>
      </c>
      <c r="F108" s="342">
        <v>440</v>
      </c>
      <c r="G108" s="399">
        <f>H108*P4</f>
        <v>692.55200000000002</v>
      </c>
      <c r="H108" s="566">
        <v>8.3000000000000007</v>
      </c>
      <c r="I108" s="174">
        <v>2.5</v>
      </c>
      <c r="J108" s="344">
        <f>G108*I108</f>
        <v>1731.38</v>
      </c>
      <c r="K108" s="176">
        <f>F108*G108</f>
        <v>304722.88</v>
      </c>
      <c r="L108" s="347">
        <f>F108/I108</f>
        <v>176</v>
      </c>
      <c r="M108" s="4">
        <v>487</v>
      </c>
    </row>
    <row r="109" spans="1:13" ht="58.5" customHeight="1">
      <c r="A109" s="386">
        <v>71</v>
      </c>
      <c r="B109" s="75" t="s">
        <v>203</v>
      </c>
      <c r="C109" s="74" t="s">
        <v>83</v>
      </c>
      <c r="D109" s="51" t="s">
        <v>80</v>
      </c>
      <c r="E109" s="46" t="s">
        <v>81</v>
      </c>
      <c r="F109" s="342">
        <v>440</v>
      </c>
      <c r="G109" s="173">
        <f>H109*P4</f>
        <v>684.20799999999997</v>
      </c>
      <c r="H109" s="566">
        <v>8.1999999999999993</v>
      </c>
      <c r="I109" s="174">
        <v>2.5</v>
      </c>
      <c r="J109" s="344">
        <f>G109*I109</f>
        <v>1710.52</v>
      </c>
      <c r="K109" s="176">
        <f>F109*G109</f>
        <v>301051.51999999996</v>
      </c>
      <c r="L109" s="347">
        <f>F109/I109</f>
        <v>176</v>
      </c>
    </row>
    <row r="110" spans="1:13" ht="56.25" customHeight="1" thickBot="1">
      <c r="A110" s="383">
        <v>72</v>
      </c>
      <c r="B110" s="422" t="s">
        <v>204</v>
      </c>
      <c r="C110" s="97" t="s">
        <v>136</v>
      </c>
      <c r="D110" s="423" t="s">
        <v>80</v>
      </c>
      <c r="E110" s="90" t="s">
        <v>81</v>
      </c>
      <c r="F110" s="348">
        <v>440</v>
      </c>
      <c r="G110" s="403">
        <f>H110*P4</f>
        <v>709.24</v>
      </c>
      <c r="H110" s="567">
        <v>8.5</v>
      </c>
      <c r="I110" s="197">
        <v>2.5</v>
      </c>
      <c r="J110" s="198">
        <f>G110*I110</f>
        <v>1773.1</v>
      </c>
      <c r="K110" s="199">
        <f>F110*G110</f>
        <v>312065.59999999998</v>
      </c>
      <c r="L110" s="263">
        <f>F110/I110</f>
        <v>176</v>
      </c>
    </row>
    <row r="111" spans="1:13" ht="15.75" thickBot="1">
      <c r="A111" s="710" t="s">
        <v>75</v>
      </c>
      <c r="B111" s="711"/>
      <c r="C111" s="711"/>
      <c r="D111" s="711"/>
      <c r="E111" s="711"/>
      <c r="F111" s="711"/>
      <c r="G111" s="711"/>
      <c r="H111" s="711"/>
      <c r="I111" s="711"/>
      <c r="J111" s="711"/>
      <c r="K111" s="711"/>
      <c r="L111" s="712"/>
    </row>
    <row r="112" spans="1:13" ht="15" customHeight="1">
      <c r="A112" s="713">
        <v>73</v>
      </c>
      <c r="B112" s="672" t="s">
        <v>207</v>
      </c>
      <c r="C112" s="714" t="s">
        <v>26</v>
      </c>
      <c r="D112" s="716"/>
      <c r="E112" s="346" t="s">
        <v>68</v>
      </c>
      <c r="F112" s="297">
        <v>4</v>
      </c>
      <c r="G112" s="399">
        <v>288</v>
      </c>
      <c r="H112" s="474"/>
      <c r="I112" s="192"/>
      <c r="J112" s="193"/>
      <c r="K112" s="194">
        <f>F112*G112</f>
        <v>1152</v>
      </c>
      <c r="L112" s="262"/>
    </row>
    <row r="113" spans="1:13" ht="13.5" customHeight="1">
      <c r="A113" s="701"/>
      <c r="B113" s="673"/>
      <c r="C113" s="715"/>
      <c r="D113" s="717"/>
      <c r="E113" s="46" t="s">
        <v>68</v>
      </c>
      <c r="F113" s="342">
        <v>160</v>
      </c>
      <c r="G113" s="173">
        <v>276</v>
      </c>
      <c r="H113" s="12"/>
      <c r="I113" s="174"/>
      <c r="J113" s="175"/>
      <c r="K113" s="176">
        <f>F113*G113</f>
        <v>44160</v>
      </c>
      <c r="L113" s="347"/>
    </row>
    <row r="114" spans="1:13" ht="24" customHeight="1">
      <c r="A114" s="386">
        <v>74</v>
      </c>
      <c r="B114" s="75" t="s">
        <v>208</v>
      </c>
      <c r="C114" s="74" t="s">
        <v>27</v>
      </c>
      <c r="D114" s="17"/>
      <c r="E114" s="46" t="s">
        <v>68</v>
      </c>
      <c r="F114" s="342">
        <v>4</v>
      </c>
      <c r="G114" s="173">
        <v>288</v>
      </c>
      <c r="H114" s="12"/>
      <c r="I114" s="174"/>
      <c r="J114" s="175"/>
      <c r="K114" s="176">
        <f>F114*G114</f>
        <v>1152</v>
      </c>
      <c r="L114" s="402"/>
    </row>
    <row r="115" spans="1:13" ht="25.5" customHeight="1">
      <c r="A115" s="386">
        <v>75</v>
      </c>
      <c r="B115" s="384" t="s">
        <v>205</v>
      </c>
      <c r="C115" s="74" t="s">
        <v>28</v>
      </c>
      <c r="D115" s="17"/>
      <c r="E115" s="46" t="s">
        <v>68</v>
      </c>
      <c r="F115" s="342">
        <v>190</v>
      </c>
      <c r="G115" s="173">
        <v>230</v>
      </c>
      <c r="H115" s="12"/>
      <c r="I115" s="174"/>
      <c r="J115" s="175"/>
      <c r="K115" s="176">
        <f>F115*G115</f>
        <v>43700</v>
      </c>
      <c r="L115" s="402"/>
    </row>
    <row r="116" spans="1:13" ht="23.25" thickBot="1">
      <c r="A116" s="383">
        <v>76</v>
      </c>
      <c r="B116" s="414" t="s">
        <v>206</v>
      </c>
      <c r="C116" s="97" t="s">
        <v>29</v>
      </c>
      <c r="D116" s="156"/>
      <c r="E116" s="90" t="s">
        <v>68</v>
      </c>
      <c r="F116" s="348">
        <v>190</v>
      </c>
      <c r="G116" s="403">
        <v>230</v>
      </c>
      <c r="H116" s="473"/>
      <c r="I116" s="197"/>
      <c r="J116" s="198"/>
      <c r="K116" s="199">
        <f>F116*G116</f>
        <v>43700</v>
      </c>
      <c r="L116" s="405"/>
    </row>
    <row r="117" spans="1:13" ht="15.75" thickBot="1">
      <c r="A117" s="707" t="s">
        <v>160</v>
      </c>
      <c r="B117" s="679"/>
      <c r="C117" s="679"/>
      <c r="D117" s="679"/>
      <c r="E117" s="679"/>
      <c r="F117" s="679"/>
      <c r="G117" s="679"/>
      <c r="H117" s="679"/>
      <c r="I117" s="679"/>
      <c r="J117" s="679"/>
      <c r="K117" s="679"/>
      <c r="L117" s="680"/>
    </row>
    <row r="118" spans="1:13" ht="22.5">
      <c r="A118" s="389">
        <v>77</v>
      </c>
      <c r="B118" s="407" t="s">
        <v>99</v>
      </c>
      <c r="C118" s="396" t="s">
        <v>30</v>
      </c>
      <c r="D118" s="397"/>
      <c r="E118" s="346" t="s">
        <v>68</v>
      </c>
      <c r="F118" s="396">
        <v>0.3</v>
      </c>
      <c r="G118" s="399">
        <v>633</v>
      </c>
      <c r="H118" s="474"/>
      <c r="I118" s="192"/>
      <c r="J118" s="193"/>
      <c r="K118" s="400"/>
      <c r="L118" s="401"/>
    </row>
    <row r="119" spans="1:13" ht="15" customHeight="1" thickBot="1">
      <c r="A119" s="388">
        <v>78</v>
      </c>
      <c r="B119" s="410" t="s">
        <v>97</v>
      </c>
      <c r="C119" s="97" t="s">
        <v>98</v>
      </c>
      <c r="D119" s="156"/>
      <c r="E119" s="90" t="s">
        <v>68</v>
      </c>
      <c r="F119" s="97">
        <v>10</v>
      </c>
      <c r="G119" s="403">
        <v>633</v>
      </c>
      <c r="H119" s="473"/>
      <c r="I119" s="197"/>
      <c r="J119" s="198"/>
      <c r="K119" s="404"/>
      <c r="L119" s="405"/>
    </row>
    <row r="120" spans="1:13" ht="18" customHeight="1" thickBot="1">
      <c r="A120" s="708" t="s">
        <v>161</v>
      </c>
      <c r="B120" s="679"/>
      <c r="C120" s="679"/>
      <c r="D120" s="679"/>
      <c r="E120" s="679"/>
      <c r="F120" s="679"/>
      <c r="G120" s="679"/>
      <c r="H120" s="679"/>
      <c r="I120" s="679"/>
      <c r="J120" s="679"/>
      <c r="K120" s="679"/>
      <c r="L120" s="680"/>
    </row>
    <row r="121" spans="1:13">
      <c r="A121" s="389">
        <v>79</v>
      </c>
      <c r="B121" s="407" t="s">
        <v>249</v>
      </c>
      <c r="C121" s="408" t="s">
        <v>210</v>
      </c>
      <c r="D121" s="397"/>
      <c r="E121" s="398" t="s">
        <v>72</v>
      </c>
      <c r="F121" s="297">
        <v>10</v>
      </c>
      <c r="G121" s="399">
        <v>150</v>
      </c>
      <c r="H121" s="474"/>
      <c r="I121" s="192">
        <v>0.3</v>
      </c>
      <c r="J121" s="193">
        <f>G121*I121</f>
        <v>45</v>
      </c>
      <c r="K121" s="194">
        <f>F121*G121</f>
        <v>1500</v>
      </c>
      <c r="L121" s="262">
        <f>F121/I121</f>
        <v>33.333333333333336</v>
      </c>
    </row>
    <row r="122" spans="1:13" ht="23.25" customHeight="1">
      <c r="A122" s="406">
        <v>80</v>
      </c>
      <c r="B122" s="409" t="s">
        <v>248</v>
      </c>
      <c r="C122" s="88" t="s">
        <v>211</v>
      </c>
      <c r="D122" s="17"/>
      <c r="E122" s="50" t="s">
        <v>72</v>
      </c>
      <c r="F122" s="342">
        <v>10</v>
      </c>
      <c r="G122" s="173">
        <v>150</v>
      </c>
      <c r="H122" s="12"/>
      <c r="I122" s="174">
        <v>0.3</v>
      </c>
      <c r="J122" s="175">
        <f>G122*I122</f>
        <v>45</v>
      </c>
      <c r="K122" s="176">
        <f>F122*G122</f>
        <v>1500</v>
      </c>
      <c r="L122" s="347">
        <f>F122/I122</f>
        <v>33.333333333333336</v>
      </c>
    </row>
    <row r="123" spans="1:13" ht="17.25" customHeight="1">
      <c r="A123" s="389">
        <v>81</v>
      </c>
      <c r="B123" s="409" t="s">
        <v>209</v>
      </c>
      <c r="C123" s="88" t="s">
        <v>170</v>
      </c>
      <c r="D123" s="17"/>
      <c r="E123" s="50" t="s">
        <v>72</v>
      </c>
      <c r="F123" s="342">
        <v>10</v>
      </c>
      <c r="G123" s="173">
        <v>150</v>
      </c>
      <c r="H123" s="12"/>
      <c r="I123" s="174">
        <v>0.3</v>
      </c>
      <c r="J123" s="175">
        <f>G123*I123</f>
        <v>45</v>
      </c>
      <c r="K123" s="176">
        <f>F123*G123</f>
        <v>1500</v>
      </c>
      <c r="L123" s="347">
        <f>F123/I123</f>
        <v>33.333333333333336</v>
      </c>
    </row>
    <row r="124" spans="1:13" ht="56.25" customHeight="1">
      <c r="A124" s="406">
        <v>82</v>
      </c>
      <c r="B124" s="409" t="s">
        <v>247</v>
      </c>
      <c r="C124" s="88" t="s">
        <v>250</v>
      </c>
      <c r="D124" s="50" t="s">
        <v>487</v>
      </c>
      <c r="E124" s="50" t="s">
        <v>72</v>
      </c>
      <c r="F124" s="342">
        <v>10</v>
      </c>
      <c r="G124" s="173">
        <v>300</v>
      </c>
      <c r="H124" s="12"/>
      <c r="I124" s="174">
        <v>0.4</v>
      </c>
      <c r="J124" s="175">
        <f>G124*I124</f>
        <v>120</v>
      </c>
      <c r="K124" s="176">
        <f>G124*10</f>
        <v>3000</v>
      </c>
      <c r="L124" s="347">
        <f>F124/I124</f>
        <v>25</v>
      </c>
    </row>
    <row r="125" spans="1:13" ht="46.5" customHeight="1" thickBot="1">
      <c r="A125" s="389">
        <v>83</v>
      </c>
      <c r="B125" s="410" t="s">
        <v>246</v>
      </c>
      <c r="C125" s="411" t="s">
        <v>251</v>
      </c>
      <c r="D125" s="50" t="s">
        <v>487</v>
      </c>
      <c r="E125" s="157" t="s">
        <v>72</v>
      </c>
      <c r="F125" s="412">
        <v>10</v>
      </c>
      <c r="G125" s="403">
        <v>320</v>
      </c>
      <c r="H125" s="473"/>
      <c r="I125" s="197">
        <v>0.1</v>
      </c>
      <c r="J125" s="198">
        <f>G125*I125</f>
        <v>32</v>
      </c>
      <c r="K125" s="199">
        <f>G125*5</f>
        <v>1600</v>
      </c>
      <c r="L125" s="263">
        <f>F125/I125</f>
        <v>100</v>
      </c>
    </row>
    <row r="126" spans="1:13" ht="15" customHeight="1" thickBot="1">
      <c r="A126" s="709" t="s">
        <v>162</v>
      </c>
      <c r="B126" s="679"/>
      <c r="C126" s="679"/>
      <c r="D126" s="679"/>
      <c r="E126" s="679"/>
      <c r="F126" s="679"/>
      <c r="G126" s="679"/>
      <c r="H126" s="679"/>
      <c r="I126" s="679"/>
      <c r="J126" s="679"/>
      <c r="K126" s="679"/>
      <c r="L126" s="680"/>
    </row>
    <row r="127" spans="1:13" ht="25.5">
      <c r="A127" s="382">
        <v>84</v>
      </c>
      <c r="B127" s="395" t="s">
        <v>242</v>
      </c>
      <c r="C127" s="396" t="s">
        <v>243</v>
      </c>
      <c r="D127" s="397"/>
      <c r="E127" s="398" t="s">
        <v>71</v>
      </c>
      <c r="F127" s="396">
        <v>1</v>
      </c>
      <c r="G127" s="399">
        <v>1400</v>
      </c>
      <c r="H127" s="474"/>
      <c r="I127" s="192"/>
      <c r="J127" s="193"/>
      <c r="K127" s="400"/>
      <c r="L127" s="401"/>
      <c r="M127" s="68"/>
    </row>
    <row r="128" spans="1:13" ht="25.5">
      <c r="A128" s="386">
        <v>85</v>
      </c>
      <c r="B128" s="11" t="s">
        <v>212</v>
      </c>
      <c r="C128" s="74" t="s">
        <v>115</v>
      </c>
      <c r="D128" s="17"/>
      <c r="E128" s="50" t="s">
        <v>71</v>
      </c>
      <c r="F128" s="74">
        <v>1</v>
      </c>
      <c r="G128" s="173">
        <v>990</v>
      </c>
      <c r="H128" s="12"/>
      <c r="I128" s="174"/>
      <c r="J128" s="175"/>
      <c r="K128" s="391"/>
      <c r="L128" s="402"/>
    </row>
    <row r="129" spans="1:12" ht="45.75" customHeight="1">
      <c r="A129" s="386">
        <v>86</v>
      </c>
      <c r="B129" s="11" t="s">
        <v>213</v>
      </c>
      <c r="C129" s="74" t="s">
        <v>238</v>
      </c>
      <c r="D129" s="17"/>
      <c r="E129" s="50" t="s">
        <v>71</v>
      </c>
      <c r="F129" s="74">
        <v>1</v>
      </c>
      <c r="G129" s="173">
        <v>4199</v>
      </c>
      <c r="H129" s="12"/>
      <c r="I129" s="174"/>
      <c r="J129" s="175"/>
      <c r="K129" s="391"/>
      <c r="L129" s="402"/>
    </row>
    <row r="130" spans="1:12" ht="22.5" customHeight="1">
      <c r="A130" s="386">
        <v>87</v>
      </c>
      <c r="B130" s="385" t="s">
        <v>214</v>
      </c>
      <c r="C130" s="74" t="s">
        <v>31</v>
      </c>
      <c r="D130" s="17"/>
      <c r="E130" s="50" t="s">
        <v>71</v>
      </c>
      <c r="F130" s="74">
        <v>1</v>
      </c>
      <c r="G130" s="173">
        <v>3500</v>
      </c>
      <c r="H130" s="12"/>
      <c r="I130" s="174"/>
      <c r="J130" s="175"/>
      <c r="K130" s="391"/>
      <c r="L130" s="402"/>
    </row>
    <row r="131" spans="1:12" ht="23.25" customHeight="1">
      <c r="A131" s="386">
        <v>88</v>
      </c>
      <c r="B131" s="385" t="s">
        <v>288</v>
      </c>
      <c r="C131" s="74" t="s">
        <v>32</v>
      </c>
      <c r="D131" s="17"/>
      <c r="E131" s="50" t="s">
        <v>71</v>
      </c>
      <c r="F131" s="74">
        <v>1</v>
      </c>
      <c r="G131" s="173">
        <v>3100</v>
      </c>
      <c r="H131" s="12"/>
      <c r="I131" s="174"/>
      <c r="J131" s="175"/>
      <c r="K131" s="391"/>
      <c r="L131" s="402"/>
    </row>
    <row r="132" spans="1:12" ht="26.25" customHeight="1">
      <c r="A132" s="386">
        <v>89</v>
      </c>
      <c r="B132" s="82" t="s">
        <v>488</v>
      </c>
      <c r="C132" s="74" t="s">
        <v>33</v>
      </c>
      <c r="D132" s="17"/>
      <c r="E132" s="50" t="s">
        <v>74</v>
      </c>
      <c r="F132" s="74">
        <v>1</v>
      </c>
      <c r="G132" s="173">
        <v>65</v>
      </c>
      <c r="H132" s="12"/>
      <c r="I132" s="174">
        <v>33</v>
      </c>
      <c r="J132" s="175"/>
      <c r="K132" s="176">
        <f>G132*I132</f>
        <v>2145</v>
      </c>
      <c r="L132" s="402"/>
    </row>
    <row r="133" spans="1:12" ht="26.25" customHeight="1">
      <c r="A133" s="390"/>
      <c r="B133" s="82" t="s">
        <v>569</v>
      </c>
      <c r="C133" s="413" t="s">
        <v>489</v>
      </c>
      <c r="D133" s="17"/>
      <c r="E133" s="50" t="s">
        <v>74</v>
      </c>
      <c r="F133" s="413">
        <v>1</v>
      </c>
      <c r="G133" s="451">
        <v>35</v>
      </c>
      <c r="H133" s="12"/>
      <c r="I133" s="174">
        <v>20</v>
      </c>
      <c r="J133" s="175"/>
      <c r="K133" s="176">
        <f>G133*I133</f>
        <v>700</v>
      </c>
      <c r="L133" s="402"/>
    </row>
    <row r="134" spans="1:12" s="58" customFormat="1" ht="35.25" customHeight="1">
      <c r="A134" s="386">
        <v>90</v>
      </c>
      <c r="B134" s="385" t="s">
        <v>215</v>
      </c>
      <c r="C134" s="74" t="s">
        <v>241</v>
      </c>
      <c r="D134" s="56"/>
      <c r="E134" s="57" t="s">
        <v>73</v>
      </c>
      <c r="F134" s="74">
        <v>1</v>
      </c>
      <c r="G134" s="173">
        <v>805</v>
      </c>
      <c r="H134" s="12"/>
      <c r="I134" s="392">
        <v>30.18</v>
      </c>
      <c r="J134" s="393"/>
      <c r="K134" s="176">
        <f>G134*I134</f>
        <v>24294.9</v>
      </c>
      <c r="L134" s="347"/>
    </row>
    <row r="135" spans="1:12" ht="13.5" customHeight="1">
      <c r="A135" s="386">
        <v>91</v>
      </c>
      <c r="B135" s="82" t="s">
        <v>216</v>
      </c>
      <c r="C135" s="74" t="s">
        <v>34</v>
      </c>
      <c r="D135" s="17"/>
      <c r="E135" s="50" t="s">
        <v>71</v>
      </c>
      <c r="F135" s="74">
        <v>1</v>
      </c>
      <c r="G135" s="173">
        <v>400</v>
      </c>
      <c r="H135" s="12"/>
      <c r="I135" s="174"/>
      <c r="J135" s="175"/>
      <c r="K135" s="391"/>
      <c r="L135" s="402"/>
    </row>
    <row r="136" spans="1:12" ht="14.25" customHeight="1">
      <c r="A136" s="386">
        <v>92</v>
      </c>
      <c r="B136" s="385" t="s">
        <v>220</v>
      </c>
      <c r="C136" s="74"/>
      <c r="D136" s="17"/>
      <c r="E136" s="50" t="s">
        <v>71</v>
      </c>
      <c r="F136" s="74">
        <v>1</v>
      </c>
      <c r="G136" s="173">
        <v>84</v>
      </c>
      <c r="H136" s="12"/>
      <c r="I136" s="174"/>
      <c r="J136" s="175"/>
      <c r="K136" s="391"/>
      <c r="L136" s="402"/>
    </row>
    <row r="137" spans="1:12" ht="22.5" customHeight="1">
      <c r="A137" s="386">
        <v>93</v>
      </c>
      <c r="B137" s="385" t="s">
        <v>217</v>
      </c>
      <c r="C137" s="74" t="s">
        <v>35</v>
      </c>
      <c r="D137" s="17"/>
      <c r="E137" s="50" t="s">
        <v>71</v>
      </c>
      <c r="F137" s="74">
        <v>1</v>
      </c>
      <c r="G137" s="173">
        <v>306</v>
      </c>
      <c r="H137" s="12"/>
      <c r="I137" s="174"/>
      <c r="J137" s="175"/>
      <c r="K137" s="391"/>
      <c r="L137" s="402"/>
    </row>
    <row r="138" spans="1:12" ht="15" customHeight="1">
      <c r="A138" s="386">
        <v>94</v>
      </c>
      <c r="B138" s="385" t="s">
        <v>218</v>
      </c>
      <c r="C138" s="74" t="s">
        <v>36</v>
      </c>
      <c r="D138" s="17"/>
      <c r="E138" s="17"/>
      <c r="F138" s="74">
        <v>1</v>
      </c>
      <c r="G138" s="173">
        <v>900</v>
      </c>
      <c r="H138" s="12"/>
      <c r="I138" s="174"/>
      <c r="J138" s="175"/>
      <c r="K138" s="391"/>
      <c r="L138" s="402"/>
    </row>
    <row r="139" spans="1:12" ht="15.75" customHeight="1">
      <c r="A139" s="386">
        <v>95</v>
      </c>
      <c r="B139" s="385" t="s">
        <v>219</v>
      </c>
      <c r="C139" s="74" t="s">
        <v>37</v>
      </c>
      <c r="D139" s="17"/>
      <c r="E139" s="50" t="s">
        <v>71</v>
      </c>
      <c r="F139" s="74">
        <v>1</v>
      </c>
      <c r="G139" s="173">
        <v>168</v>
      </c>
      <c r="H139" s="12"/>
      <c r="I139" s="174"/>
      <c r="J139" s="175"/>
      <c r="K139" s="391"/>
      <c r="L139" s="402"/>
    </row>
    <row r="140" spans="1:12" ht="24">
      <c r="A140" s="386">
        <v>96</v>
      </c>
      <c r="B140" s="82" t="s">
        <v>100</v>
      </c>
      <c r="C140" s="74" t="s">
        <v>38</v>
      </c>
      <c r="D140" s="17"/>
      <c r="E140" s="50" t="s">
        <v>71</v>
      </c>
      <c r="F140" s="74">
        <v>1</v>
      </c>
      <c r="G140" s="173">
        <v>2050</v>
      </c>
      <c r="H140" s="12"/>
      <c r="I140" s="174"/>
      <c r="J140" s="175"/>
      <c r="K140" s="394"/>
      <c r="L140" s="402"/>
    </row>
    <row r="141" spans="1:12" ht="24.75" customHeight="1">
      <c r="A141" s="386">
        <v>97</v>
      </c>
      <c r="B141" s="82" t="s">
        <v>100</v>
      </c>
      <c r="C141" s="74" t="s">
        <v>107</v>
      </c>
      <c r="D141" s="17"/>
      <c r="E141" s="50" t="s">
        <v>71</v>
      </c>
      <c r="F141" s="74">
        <v>1</v>
      </c>
      <c r="G141" s="173">
        <v>650</v>
      </c>
      <c r="H141" s="12"/>
      <c r="I141" s="174"/>
      <c r="J141" s="175"/>
      <c r="K141" s="391"/>
      <c r="L141" s="402"/>
    </row>
    <row r="142" spans="1:12" ht="24">
      <c r="A142" s="386">
        <v>98</v>
      </c>
      <c r="B142" s="82" t="s">
        <v>122</v>
      </c>
      <c r="C142" s="74" t="s">
        <v>123</v>
      </c>
      <c r="D142" s="17"/>
      <c r="E142" s="50" t="s">
        <v>71</v>
      </c>
      <c r="F142" s="74">
        <v>1</v>
      </c>
      <c r="G142" s="173">
        <v>650</v>
      </c>
      <c r="H142" s="12"/>
      <c r="I142" s="174"/>
      <c r="J142" s="175"/>
      <c r="K142" s="391"/>
      <c r="L142" s="402"/>
    </row>
    <row r="143" spans="1:12">
      <c r="A143" s="386">
        <v>99</v>
      </c>
      <c r="B143" s="385" t="s">
        <v>221</v>
      </c>
      <c r="C143" s="74" t="s">
        <v>39</v>
      </c>
      <c r="D143" s="17"/>
      <c r="E143" s="50" t="s">
        <v>71</v>
      </c>
      <c r="F143" s="74">
        <v>1</v>
      </c>
      <c r="G143" s="173">
        <v>3999</v>
      </c>
      <c r="H143" s="12"/>
      <c r="I143" s="174"/>
      <c r="J143" s="175"/>
      <c r="K143" s="394"/>
      <c r="L143" s="402"/>
    </row>
    <row r="144" spans="1:12" ht="22.5">
      <c r="A144" s="464">
        <v>100</v>
      </c>
      <c r="B144" s="82" t="s">
        <v>222</v>
      </c>
      <c r="C144" s="74" t="s">
        <v>40</v>
      </c>
      <c r="D144" s="17"/>
      <c r="E144" s="50" t="s">
        <v>71</v>
      </c>
      <c r="F144" s="74">
        <v>1</v>
      </c>
      <c r="G144" s="173">
        <v>473</v>
      </c>
      <c r="H144" s="12"/>
      <c r="I144" s="174"/>
      <c r="J144" s="175"/>
      <c r="K144" s="391"/>
      <c r="L144" s="402"/>
    </row>
    <row r="145" spans="1:12" ht="25.5" customHeight="1" thickBot="1">
      <c r="A145" s="465">
        <v>101</v>
      </c>
      <c r="B145" s="164" t="s">
        <v>105</v>
      </c>
      <c r="C145" s="97" t="s">
        <v>106</v>
      </c>
      <c r="D145" s="156"/>
      <c r="E145" s="157" t="s">
        <v>71</v>
      </c>
      <c r="F145" s="97">
        <v>1</v>
      </c>
      <c r="G145" s="403">
        <v>158</v>
      </c>
      <c r="H145" s="473"/>
      <c r="I145" s="197"/>
      <c r="J145" s="198"/>
      <c r="K145" s="404"/>
      <c r="L145" s="405"/>
    </row>
    <row r="146" spans="1:12" ht="13.5" customHeight="1"/>
    <row r="147" spans="1:12" hidden="1">
      <c r="C147" s="18" t="s">
        <v>41</v>
      </c>
    </row>
    <row r="148" spans="1:12" ht="9.75" customHeight="1"/>
    <row r="149" spans="1:12" hidden="1">
      <c r="C149" s="36" t="s">
        <v>60</v>
      </c>
    </row>
    <row r="150" spans="1:12" hidden="1">
      <c r="C150" s="37" t="s">
        <v>61</v>
      </c>
    </row>
    <row r="151" spans="1:12" ht="22.5" hidden="1">
      <c r="B151" s="19" t="s">
        <v>42</v>
      </c>
      <c r="C151" s="19" t="s">
        <v>43</v>
      </c>
      <c r="D151" s="22" t="s">
        <v>44</v>
      </c>
      <c r="E151" s="59"/>
    </row>
    <row r="152" spans="1:12" hidden="1">
      <c r="B152" s="23">
        <v>1</v>
      </c>
      <c r="C152" s="38" t="s">
        <v>62</v>
      </c>
      <c r="D152" s="12">
        <v>322</v>
      </c>
      <c r="E152" s="44"/>
    </row>
    <row r="153" spans="1:12" hidden="1">
      <c r="B153" s="23">
        <v>2</v>
      </c>
      <c r="C153" s="34" t="s">
        <v>57</v>
      </c>
      <c r="D153" s="12">
        <v>377</v>
      </c>
      <c r="E153" s="44"/>
    </row>
    <row r="154" spans="1:12" hidden="1">
      <c r="B154" s="23">
        <v>3</v>
      </c>
      <c r="C154" s="39" t="s">
        <v>63</v>
      </c>
      <c r="D154" s="12">
        <v>347</v>
      </c>
      <c r="E154" s="44"/>
    </row>
    <row r="155" spans="1:12" hidden="1">
      <c r="B155" s="23">
        <v>4</v>
      </c>
      <c r="C155" s="40" t="s">
        <v>50</v>
      </c>
      <c r="D155" s="12">
        <v>415</v>
      </c>
      <c r="E155" s="44"/>
    </row>
    <row r="156" spans="1:12" ht="10.5" customHeight="1"/>
    <row r="157" spans="1:12" ht="12.75" customHeight="1">
      <c r="C157" s="41" t="s">
        <v>64</v>
      </c>
    </row>
    <row r="158" spans="1:12" ht="14.25" customHeight="1">
      <c r="C158" s="42" t="s">
        <v>65</v>
      </c>
    </row>
    <row r="159" spans="1:12" ht="14.25" customHeight="1">
      <c r="C159" s="43" t="s">
        <v>108</v>
      </c>
    </row>
    <row r="160" spans="1:12" ht="14.25" customHeight="1">
      <c r="C160" s="55" t="s">
        <v>84</v>
      </c>
    </row>
    <row r="161" spans="3:3" ht="12.75" customHeight="1">
      <c r="C161" s="55" t="s">
        <v>285</v>
      </c>
    </row>
  </sheetData>
  <mergeCells count="95">
    <mergeCell ref="A117:L117"/>
    <mergeCell ref="A120:L120"/>
    <mergeCell ref="A126:L126"/>
    <mergeCell ref="B93:B94"/>
    <mergeCell ref="C93:C94"/>
    <mergeCell ref="A104:L104"/>
    <mergeCell ref="A111:L111"/>
    <mergeCell ref="A112:A113"/>
    <mergeCell ref="B112:B113"/>
    <mergeCell ref="C112:C113"/>
    <mergeCell ref="D112:D113"/>
    <mergeCell ref="A93:A94"/>
    <mergeCell ref="A100:L100"/>
    <mergeCell ref="A89:A90"/>
    <mergeCell ref="B89:B90"/>
    <mergeCell ref="C89:C90"/>
    <mergeCell ref="A91:A92"/>
    <mergeCell ref="B91:B92"/>
    <mergeCell ref="C91:C92"/>
    <mergeCell ref="A78:A79"/>
    <mergeCell ref="B78:B79"/>
    <mergeCell ref="C78:C79"/>
    <mergeCell ref="A82:A83"/>
    <mergeCell ref="B82:B83"/>
    <mergeCell ref="C82:C83"/>
    <mergeCell ref="A66:A67"/>
    <mergeCell ref="B66:B67"/>
    <mergeCell ref="C66:C67"/>
    <mergeCell ref="D66:D67"/>
    <mergeCell ref="A68:A69"/>
    <mergeCell ref="B68:B69"/>
    <mergeCell ref="C68:C69"/>
    <mergeCell ref="D68:D69"/>
    <mergeCell ref="A55:L55"/>
    <mergeCell ref="A58:L58"/>
    <mergeCell ref="A63:A65"/>
    <mergeCell ref="B63:B65"/>
    <mergeCell ref="C63:C65"/>
    <mergeCell ref="D63:D65"/>
    <mergeCell ref="A51:L51"/>
    <mergeCell ref="A45:A46"/>
    <mergeCell ref="B45:B46"/>
    <mergeCell ref="C45:C50"/>
    <mergeCell ref="D45:D46"/>
    <mergeCell ref="E45:E46"/>
    <mergeCell ref="G45:G46"/>
    <mergeCell ref="A47:A48"/>
    <mergeCell ref="B47:B48"/>
    <mergeCell ref="D47:D48"/>
    <mergeCell ref="E47:E48"/>
    <mergeCell ref="G47:G48"/>
    <mergeCell ref="A49:A50"/>
    <mergeCell ref="B49:B50"/>
    <mergeCell ref="D49:D50"/>
    <mergeCell ref="G49:G50"/>
    <mergeCell ref="A43:A44"/>
    <mergeCell ref="B43:B44"/>
    <mergeCell ref="C43:C44"/>
    <mergeCell ref="A36:L36"/>
    <mergeCell ref="A38:A39"/>
    <mergeCell ref="B38:B39"/>
    <mergeCell ref="C38:C39"/>
    <mergeCell ref="D38:D39"/>
    <mergeCell ref="A42:L42"/>
    <mergeCell ref="A40:A41"/>
    <mergeCell ref="B40:B41"/>
    <mergeCell ref="C40:C41"/>
    <mergeCell ref="D40:D41"/>
    <mergeCell ref="B25:B26"/>
    <mergeCell ref="C25:C26"/>
    <mergeCell ref="B27:B28"/>
    <mergeCell ref="C27:C28"/>
    <mergeCell ref="A27:A28"/>
    <mergeCell ref="A25:A26"/>
    <mergeCell ref="B31:B32"/>
    <mergeCell ref="A31:A32"/>
    <mergeCell ref="A29:A30"/>
    <mergeCell ref="B29:B30"/>
    <mergeCell ref="C29:C30"/>
    <mergeCell ref="B33:B34"/>
    <mergeCell ref="C33:C34"/>
    <mergeCell ref="A33:A34"/>
    <mergeCell ref="A1:L1"/>
    <mergeCell ref="A5:L5"/>
    <mergeCell ref="A10:A11"/>
    <mergeCell ref="B10:B11"/>
    <mergeCell ref="C10:C11"/>
    <mergeCell ref="A2:L2"/>
    <mergeCell ref="A15:A16"/>
    <mergeCell ref="B15:B16"/>
    <mergeCell ref="C15:C16"/>
    <mergeCell ref="A17:A18"/>
    <mergeCell ref="C17:C18"/>
    <mergeCell ref="D17:D18"/>
    <mergeCell ref="C31:C32"/>
  </mergeCells>
  <hyperlinks>
    <hyperlink ref="C160" r:id="rId1"/>
    <hyperlink ref="C161" r:id="rId2"/>
    <hyperlink ref="D94" location="'Колеровка HUNTSMAN'!A1" display="цветной"/>
    <hyperlink ref="D91" location="'Колеровка HUNTSMAN'!A1" display="Колеровка - Карта цветов Хантсман-НМГ"/>
    <hyperlink ref="D89" location="'Колеровка HUNTSMAN'!A1" display="Колеровка - Карта цветов Хантсман-НМГ"/>
    <hyperlink ref="D78" location="'Колеровка HUNTSMAN'!A1" display="Колеровка - Карта цветов Хантсман-НМГ"/>
    <hyperlink ref="D81" location="'Колеровка HUNTSMAN'!A1" display="Колеровка - Карта цветов Хантсман-НМГ"/>
    <hyperlink ref="D84" location="'Колеровка HUNTSMAN'!A1" display="Колеровка - Карта цветов Хантсман-НМГ"/>
    <hyperlink ref="D95" location="'Колеровка HUNTSMAN'!A1" display="Колеровка - Карта цветов Хантсман-НМГ"/>
    <hyperlink ref="D85" location="'Колеровка HUNTSMAN'!A1" display="Колеровка - Карта цветов Хантсман-НМГ"/>
    <hyperlink ref="D86" location="'Колеровка HUNTSMAN'!A1" display="Колеровка - Карта цветов Хантсман-НМГ"/>
    <hyperlink ref="H3" r:id="rId3"/>
  </hyperlinks>
  <pageMargins left="0.23622047244094491" right="3.937007874015748E-2" top="0" bottom="3.937007874015748E-2" header="0.31496062992125984" footer="0.31496062992125984"/>
  <pageSetup paperSize="9" scale="80" fitToHeight="0" orientation="portrait" verticalDpi="180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126"/>
  <sheetViews>
    <sheetView zoomScale="115" zoomScaleNormal="115" workbookViewId="0">
      <pane ySplit="4" topLeftCell="A5" activePane="bottomLeft" state="frozen"/>
      <selection pane="bottomLeft" activeCell="C8" sqref="C8"/>
    </sheetView>
  </sheetViews>
  <sheetFormatPr defaultRowHeight="15"/>
  <cols>
    <col min="1" max="1" width="2.42578125" style="1" customWidth="1"/>
    <col min="2" max="2" width="21.7109375" style="227" customWidth="1"/>
    <col min="3" max="3" width="59.42578125" style="3" customWidth="1"/>
    <col min="4" max="4" width="7" style="227" customWidth="1"/>
    <col min="5" max="5" width="4.7109375" style="227" customWidth="1"/>
    <col min="6" max="6" width="6.28515625" style="4" customWidth="1"/>
    <col min="7" max="7" width="7" style="70" customWidth="1"/>
    <col min="8" max="8" width="6.42578125" style="5" customWidth="1"/>
    <col min="9" max="9" width="7.5703125" style="4" customWidth="1"/>
    <col min="10" max="10" width="7.7109375" style="85" customWidth="1"/>
    <col min="11" max="11" width="6" style="4" customWidth="1"/>
    <col min="12" max="12" width="15" style="4" customWidth="1"/>
    <col min="13" max="13" width="10.28515625" style="4" customWidth="1"/>
    <col min="14" max="16384" width="9.140625" style="4"/>
  </cols>
  <sheetData>
    <row r="1" spans="1:12" ht="24" customHeight="1">
      <c r="C1" s="659" t="s">
        <v>286</v>
      </c>
      <c r="D1" s="659"/>
      <c r="E1" s="659"/>
      <c r="F1" s="659"/>
      <c r="G1" s="659"/>
      <c r="H1" s="659"/>
      <c r="I1" s="659"/>
      <c r="J1" s="659"/>
      <c r="K1" s="659"/>
    </row>
    <row r="2" spans="1:12" s="6" customFormat="1" ht="12" hidden="1" customHeight="1">
      <c r="A2" s="666" t="s">
        <v>0</v>
      </c>
      <c r="B2" s="666"/>
      <c r="C2" s="666"/>
      <c r="D2" s="666"/>
      <c r="E2" s="666"/>
      <c r="F2" s="666"/>
      <c r="G2" s="666"/>
      <c r="J2" s="83"/>
    </row>
    <row r="3" spans="1:12" s="10" customFormat="1" ht="9" hidden="1" customHeight="1">
      <c r="A3" s="7"/>
      <c r="B3" s="8"/>
      <c r="C3" s="8"/>
      <c r="D3" s="8"/>
      <c r="E3" s="8"/>
      <c r="F3" s="849" t="s">
        <v>1</v>
      </c>
      <c r="G3" s="849"/>
      <c r="H3" s="9"/>
      <c r="J3" s="84"/>
    </row>
    <row r="4" spans="1:12" ht="30.75" customHeight="1" thickBot="1">
      <c r="A4" s="91" t="s">
        <v>2</v>
      </c>
      <c r="B4" s="92" t="s">
        <v>3</v>
      </c>
      <c r="C4" s="92" t="s">
        <v>145</v>
      </c>
      <c r="D4" s="93"/>
      <c r="E4" s="94" t="s">
        <v>144</v>
      </c>
      <c r="F4" s="91" t="s">
        <v>141</v>
      </c>
      <c r="G4" s="94" t="s">
        <v>142</v>
      </c>
      <c r="H4" s="94" t="s">
        <v>4</v>
      </c>
      <c r="I4" s="94" t="s">
        <v>66</v>
      </c>
      <c r="J4" s="94" t="s">
        <v>143</v>
      </c>
      <c r="K4" s="94" t="s">
        <v>67</v>
      </c>
    </row>
    <row r="5" spans="1:12" ht="15" customHeight="1" thickBot="1">
      <c r="A5" s="850" t="s">
        <v>178</v>
      </c>
      <c r="B5" s="851"/>
      <c r="C5" s="851"/>
      <c r="D5" s="851"/>
      <c r="E5" s="851"/>
      <c r="F5" s="851"/>
      <c r="G5" s="852"/>
      <c r="H5" s="851"/>
      <c r="I5" s="851"/>
      <c r="J5" s="852"/>
      <c r="K5" s="853"/>
    </row>
    <row r="6" spans="1:12" ht="63" customHeight="1" thickBot="1">
      <c r="A6" s="221">
        <v>1</v>
      </c>
      <c r="B6" s="222" t="s">
        <v>289</v>
      </c>
      <c r="C6" s="223" t="s">
        <v>290</v>
      </c>
      <c r="D6" s="11"/>
      <c r="E6" s="46" t="s">
        <v>68</v>
      </c>
      <c r="F6" s="98" t="s">
        <v>88</v>
      </c>
      <c r="G6" s="105">
        <v>402</v>
      </c>
      <c r="H6" s="102" t="s">
        <v>6</v>
      </c>
      <c r="I6" s="108"/>
      <c r="J6" s="112">
        <f>G6</f>
        <v>402</v>
      </c>
      <c r="K6" s="110">
        <v>6</v>
      </c>
      <c r="L6" s="69"/>
    </row>
    <row r="7" spans="1:12" s="14" customFormat="1" ht="15" customHeight="1" thickBot="1">
      <c r="A7" s="660" t="s">
        <v>391</v>
      </c>
      <c r="B7" s="854"/>
      <c r="C7" s="854"/>
      <c r="D7" s="854"/>
      <c r="E7" s="854"/>
      <c r="F7" s="854"/>
      <c r="G7" s="854"/>
      <c r="H7" s="854"/>
      <c r="I7" s="854"/>
      <c r="J7" s="854"/>
      <c r="K7" s="855"/>
    </row>
    <row r="8" spans="1:12" ht="69.75" customHeight="1" thickBot="1">
      <c r="A8" s="216">
        <v>23</v>
      </c>
      <c r="B8" s="282" t="s">
        <v>392</v>
      </c>
      <c r="C8" s="211" t="s">
        <v>393</v>
      </c>
      <c r="D8" s="48"/>
      <c r="E8" s="218" t="s">
        <v>68</v>
      </c>
      <c r="F8" s="114">
        <v>4</v>
      </c>
      <c r="G8" s="220">
        <v>293</v>
      </c>
      <c r="H8" s="115">
        <v>1.8</v>
      </c>
      <c r="I8" s="124">
        <f>G8*H8</f>
        <v>527.4</v>
      </c>
      <c r="J8" s="125">
        <f t="shared" ref="J8:J15" si="0">F8*G8</f>
        <v>1172</v>
      </c>
      <c r="K8" s="118">
        <f t="shared" ref="K8:K15" si="1">F8/H8</f>
        <v>2.2222222222222223</v>
      </c>
    </row>
    <row r="9" spans="1:12" ht="36" customHeight="1" thickBot="1">
      <c r="A9" s="120">
        <v>24</v>
      </c>
      <c r="B9" s="282" t="s">
        <v>394</v>
      </c>
      <c r="C9" s="285" t="s">
        <v>396</v>
      </c>
      <c r="D9" s="121"/>
      <c r="E9" s="90" t="s">
        <v>68</v>
      </c>
      <c r="F9" s="100">
        <v>18</v>
      </c>
      <c r="G9" s="107">
        <v>276</v>
      </c>
      <c r="H9" s="104">
        <v>0.4</v>
      </c>
      <c r="I9" s="123">
        <f t="shared" ref="I9:I15" si="2">G9*H9</f>
        <v>110.4</v>
      </c>
      <c r="J9" s="125">
        <f t="shared" si="0"/>
        <v>4968</v>
      </c>
      <c r="K9" s="118">
        <f t="shared" si="1"/>
        <v>45</v>
      </c>
    </row>
    <row r="10" spans="1:12" ht="36" customHeight="1" thickBot="1">
      <c r="A10" s="120"/>
      <c r="B10" s="282" t="s">
        <v>395</v>
      </c>
      <c r="C10" s="285" t="s">
        <v>398</v>
      </c>
      <c r="D10" s="121"/>
      <c r="E10" s="90" t="s">
        <v>68</v>
      </c>
      <c r="F10" s="100">
        <v>18</v>
      </c>
      <c r="G10" s="107">
        <v>390</v>
      </c>
      <c r="H10" s="104">
        <v>0.1</v>
      </c>
      <c r="I10" s="123">
        <f t="shared" si="2"/>
        <v>39</v>
      </c>
      <c r="J10" s="125">
        <f t="shared" si="0"/>
        <v>7020</v>
      </c>
      <c r="K10" s="118">
        <f t="shared" si="1"/>
        <v>180</v>
      </c>
    </row>
    <row r="11" spans="1:12" ht="18.75" customHeight="1" thickBot="1">
      <c r="A11" s="861"/>
      <c r="B11" s="859" t="s">
        <v>397</v>
      </c>
      <c r="C11" s="728" t="s">
        <v>401</v>
      </c>
      <c r="D11" s="121" t="s">
        <v>399</v>
      </c>
      <c r="E11" s="90" t="s">
        <v>68</v>
      </c>
      <c r="F11" s="100">
        <v>12</v>
      </c>
      <c r="G11" s="107">
        <v>336</v>
      </c>
      <c r="H11" s="104">
        <v>0.3</v>
      </c>
      <c r="I11" s="123">
        <f t="shared" si="2"/>
        <v>100.8</v>
      </c>
      <c r="J11" s="125">
        <f t="shared" si="0"/>
        <v>4032</v>
      </c>
      <c r="K11" s="118">
        <f t="shared" si="1"/>
        <v>40</v>
      </c>
    </row>
    <row r="12" spans="1:12" ht="18.75" customHeight="1" thickBot="1">
      <c r="A12" s="862"/>
      <c r="B12" s="860"/>
      <c r="C12" s="730"/>
      <c r="D12" s="121" t="s">
        <v>400</v>
      </c>
      <c r="E12" s="90" t="s">
        <v>68</v>
      </c>
      <c r="F12" s="100">
        <v>12</v>
      </c>
      <c r="G12" s="107">
        <v>344</v>
      </c>
      <c r="H12" s="104">
        <v>0.3</v>
      </c>
      <c r="I12" s="123">
        <f t="shared" si="2"/>
        <v>103.2</v>
      </c>
      <c r="J12" s="125">
        <f t="shared" si="0"/>
        <v>4128</v>
      </c>
      <c r="K12" s="118">
        <f t="shared" si="1"/>
        <v>40</v>
      </c>
    </row>
    <row r="13" spans="1:12" ht="25.5" customHeight="1" thickBot="1">
      <c r="A13" s="310"/>
      <c r="B13" s="282" t="s">
        <v>402</v>
      </c>
      <c r="C13" s="281" t="s">
        <v>403</v>
      </c>
      <c r="D13" s="121" t="s">
        <v>400</v>
      </c>
      <c r="E13" s="90" t="s">
        <v>68</v>
      </c>
      <c r="F13" s="100">
        <v>12</v>
      </c>
      <c r="G13" s="107">
        <v>447</v>
      </c>
      <c r="H13" s="104">
        <v>0.3</v>
      </c>
      <c r="I13" s="123">
        <f t="shared" si="2"/>
        <v>134.1</v>
      </c>
      <c r="J13" s="125">
        <f t="shared" si="0"/>
        <v>5364</v>
      </c>
      <c r="K13" s="118">
        <f t="shared" si="1"/>
        <v>40</v>
      </c>
    </row>
    <row r="14" spans="1:12" ht="35.25" customHeight="1" thickBot="1">
      <c r="A14" s="310"/>
      <c r="B14" s="313" t="s">
        <v>407</v>
      </c>
      <c r="C14" s="312" t="s">
        <v>408</v>
      </c>
      <c r="D14" s="121" t="s">
        <v>400</v>
      </c>
      <c r="E14" s="90" t="s">
        <v>68</v>
      </c>
      <c r="F14" s="100">
        <v>20</v>
      </c>
      <c r="G14" s="107">
        <v>287</v>
      </c>
      <c r="H14" s="104">
        <v>0.4</v>
      </c>
      <c r="I14" s="123">
        <f t="shared" si="2"/>
        <v>114.80000000000001</v>
      </c>
      <c r="J14" s="323">
        <f t="shared" si="0"/>
        <v>5740</v>
      </c>
      <c r="K14" s="118">
        <f t="shared" si="1"/>
        <v>50</v>
      </c>
    </row>
    <row r="15" spans="1:12" ht="36" customHeight="1" thickBot="1">
      <c r="A15" s="120"/>
      <c r="B15" s="282" t="s">
        <v>409</v>
      </c>
      <c r="C15" s="285" t="s">
        <v>410</v>
      </c>
      <c r="D15" s="121" t="s">
        <v>400</v>
      </c>
      <c r="E15" s="90" t="s">
        <v>68</v>
      </c>
      <c r="F15" s="100">
        <v>10</v>
      </c>
      <c r="G15" s="107">
        <v>369</v>
      </c>
      <c r="H15" s="104">
        <v>0.12</v>
      </c>
      <c r="I15" s="123">
        <f t="shared" si="2"/>
        <v>44.28</v>
      </c>
      <c r="J15" s="119">
        <f t="shared" si="0"/>
        <v>3690</v>
      </c>
      <c r="K15" s="118">
        <f t="shared" si="1"/>
        <v>83.333333333333343</v>
      </c>
    </row>
    <row r="16" spans="1:12" ht="16.5" customHeight="1" thickBot="1">
      <c r="A16" s="856" t="s">
        <v>428</v>
      </c>
      <c r="B16" s="857"/>
      <c r="C16" s="857"/>
      <c r="D16" s="857"/>
      <c r="E16" s="857"/>
      <c r="F16" s="857"/>
      <c r="G16" s="857"/>
      <c r="H16" s="857"/>
      <c r="I16" s="857"/>
      <c r="J16" s="857"/>
      <c r="K16" s="858"/>
    </row>
    <row r="17" spans="1:12" ht="36" customHeight="1" thickBot="1">
      <c r="A17" s="320">
        <v>25</v>
      </c>
      <c r="B17" s="275" t="s">
        <v>406</v>
      </c>
      <c r="C17" s="315" t="s">
        <v>411</v>
      </c>
      <c r="D17" s="334" t="s">
        <v>399</v>
      </c>
      <c r="E17" s="335" t="s">
        <v>68</v>
      </c>
      <c r="F17" s="336">
        <v>10</v>
      </c>
      <c r="G17" s="337">
        <v>647</v>
      </c>
      <c r="H17" s="338">
        <v>0.1</v>
      </c>
      <c r="I17" s="350">
        <f t="shared" ref="I17:I24" si="3">G17*H17</f>
        <v>64.7</v>
      </c>
      <c r="J17" s="339">
        <f>F17*G17</f>
        <v>6470</v>
      </c>
      <c r="K17" s="340">
        <f>F17/H17</f>
        <v>100</v>
      </c>
    </row>
    <row r="18" spans="1:12">
      <c r="A18" s="837"/>
      <c r="B18" s="863" t="s">
        <v>429</v>
      </c>
      <c r="C18" s="674" t="s">
        <v>430</v>
      </c>
      <c r="D18" s="345" t="s">
        <v>400</v>
      </c>
      <c r="E18" s="346" t="s">
        <v>68</v>
      </c>
      <c r="F18" s="297">
        <v>25</v>
      </c>
      <c r="G18" s="191">
        <v>376</v>
      </c>
      <c r="H18" s="192">
        <v>0.25</v>
      </c>
      <c r="I18" s="193">
        <f t="shared" si="3"/>
        <v>94</v>
      </c>
      <c r="J18" s="194">
        <f>F18*G18</f>
        <v>9400</v>
      </c>
      <c r="K18" s="262">
        <f>F18/H18</f>
        <v>100</v>
      </c>
    </row>
    <row r="19" spans="1:12" ht="33.75" customHeight="1" thickBot="1">
      <c r="A19" s="838"/>
      <c r="B19" s="864"/>
      <c r="C19" s="683"/>
      <c r="D19" s="121" t="s">
        <v>400</v>
      </c>
      <c r="E19" s="90" t="s">
        <v>68</v>
      </c>
      <c r="F19" s="348">
        <v>10</v>
      </c>
      <c r="G19" s="196">
        <v>385</v>
      </c>
      <c r="H19" s="197">
        <v>0.25</v>
      </c>
      <c r="I19" s="349">
        <f t="shared" si="3"/>
        <v>96.25</v>
      </c>
      <c r="J19" s="199">
        <f t="shared" ref="J19:J24" si="4">F19*G19</f>
        <v>3850</v>
      </c>
      <c r="K19" s="263">
        <f t="shared" ref="K19:K24" si="5">F19/H19</f>
        <v>40</v>
      </c>
    </row>
    <row r="20" spans="1:12" ht="50.25" customHeight="1">
      <c r="A20" s="658"/>
      <c r="B20" s="654" t="s">
        <v>431</v>
      </c>
      <c r="C20" s="656" t="s">
        <v>432</v>
      </c>
      <c r="D20" s="48" t="s">
        <v>399</v>
      </c>
      <c r="E20" s="318" t="s">
        <v>68</v>
      </c>
      <c r="F20" s="351">
        <v>20</v>
      </c>
      <c r="G20" s="244">
        <v>408</v>
      </c>
      <c r="H20" s="179">
        <v>0.3</v>
      </c>
      <c r="I20" s="352">
        <f t="shared" si="3"/>
        <v>122.39999999999999</v>
      </c>
      <c r="J20" s="181">
        <f t="shared" si="4"/>
        <v>8160</v>
      </c>
      <c r="K20" s="277">
        <f t="shared" si="5"/>
        <v>66.666666666666671</v>
      </c>
    </row>
    <row r="21" spans="1:12" ht="15.75" customHeight="1">
      <c r="A21" s="701"/>
      <c r="B21" s="668"/>
      <c r="C21" s="665"/>
      <c r="D21" s="16" t="s">
        <v>400</v>
      </c>
      <c r="E21" s="46" t="s">
        <v>68</v>
      </c>
      <c r="F21" s="342">
        <v>20</v>
      </c>
      <c r="G21" s="343">
        <v>414</v>
      </c>
      <c r="H21" s="174">
        <v>0.3</v>
      </c>
      <c r="I21" s="344">
        <f t="shared" si="3"/>
        <v>124.19999999999999</v>
      </c>
      <c r="J21" s="176">
        <f t="shared" si="4"/>
        <v>8280</v>
      </c>
      <c r="K21" s="347">
        <f t="shared" si="5"/>
        <v>66.666666666666671</v>
      </c>
    </row>
    <row r="22" spans="1:12" ht="15.75" customHeight="1" thickBot="1">
      <c r="A22" s="657"/>
      <c r="B22" s="653"/>
      <c r="C22" s="655"/>
      <c r="D22" s="316" t="s">
        <v>400</v>
      </c>
      <c r="E22" s="317" t="s">
        <v>68</v>
      </c>
      <c r="F22" s="353">
        <v>10</v>
      </c>
      <c r="G22" s="250">
        <v>420</v>
      </c>
      <c r="H22" s="251">
        <v>0.3</v>
      </c>
      <c r="I22" s="354">
        <f t="shared" si="3"/>
        <v>126</v>
      </c>
      <c r="J22" s="295">
        <f t="shared" si="4"/>
        <v>4200</v>
      </c>
      <c r="K22" s="296">
        <f t="shared" si="5"/>
        <v>33.333333333333336</v>
      </c>
    </row>
    <row r="23" spans="1:12" ht="71.25" customHeight="1" thickBot="1">
      <c r="A23" s="273"/>
      <c r="B23" s="276" t="s">
        <v>433</v>
      </c>
      <c r="C23" s="253" t="s">
        <v>436</v>
      </c>
      <c r="D23" s="355" t="s">
        <v>400</v>
      </c>
      <c r="E23" s="185" t="s">
        <v>68</v>
      </c>
      <c r="F23" s="254">
        <v>10</v>
      </c>
      <c r="G23" s="255">
        <v>495</v>
      </c>
      <c r="H23" s="187">
        <v>0.4</v>
      </c>
      <c r="I23" s="188">
        <f t="shared" si="3"/>
        <v>198</v>
      </c>
      <c r="J23" s="189">
        <f t="shared" si="4"/>
        <v>4950</v>
      </c>
      <c r="K23" s="256">
        <f t="shared" si="5"/>
        <v>25</v>
      </c>
    </row>
    <row r="24" spans="1:12" ht="71.25" customHeight="1" thickBot="1">
      <c r="A24" s="319"/>
      <c r="B24" s="322" t="s">
        <v>434</v>
      </c>
      <c r="C24" s="314" t="s">
        <v>435</v>
      </c>
      <c r="D24" s="355" t="s">
        <v>400</v>
      </c>
      <c r="E24" s="185" t="s">
        <v>68</v>
      </c>
      <c r="F24" s="114">
        <v>10</v>
      </c>
      <c r="G24" s="341">
        <v>535</v>
      </c>
      <c r="H24" s="115">
        <v>0.4</v>
      </c>
      <c r="I24" s="116">
        <f t="shared" si="3"/>
        <v>214</v>
      </c>
      <c r="J24" s="125">
        <f t="shared" si="4"/>
        <v>5350</v>
      </c>
      <c r="K24" s="137">
        <f t="shared" si="5"/>
        <v>25</v>
      </c>
    </row>
    <row r="25" spans="1:12" ht="15.75" customHeight="1" thickBot="1">
      <c r="A25" s="856" t="s">
        <v>417</v>
      </c>
      <c r="B25" s="857"/>
      <c r="C25" s="857"/>
      <c r="D25" s="857"/>
      <c r="E25" s="857"/>
      <c r="F25" s="857"/>
      <c r="G25" s="857"/>
      <c r="H25" s="857"/>
      <c r="I25" s="857"/>
      <c r="J25" s="857"/>
      <c r="K25" s="858"/>
    </row>
    <row r="26" spans="1:12" ht="16.5" customHeight="1">
      <c r="A26" s="879">
        <v>26</v>
      </c>
      <c r="B26" s="876" t="s">
        <v>412</v>
      </c>
      <c r="C26" s="655" t="s">
        <v>413</v>
      </c>
      <c r="D26" s="16" t="s">
        <v>400</v>
      </c>
      <c r="E26" s="46" t="s">
        <v>68</v>
      </c>
      <c r="F26" s="98">
        <v>9</v>
      </c>
      <c r="G26" s="131">
        <v>495</v>
      </c>
      <c r="H26" s="101">
        <v>10</v>
      </c>
      <c r="I26" s="109">
        <f>G26*H26</f>
        <v>4950</v>
      </c>
      <c r="J26" s="113">
        <f t="shared" ref="J26:J42" si="6">F26*G26</f>
        <v>4455</v>
      </c>
      <c r="K26" s="138">
        <f t="shared" ref="K26:K58" si="7">F26/H26</f>
        <v>0.9</v>
      </c>
    </row>
    <row r="27" spans="1:12" ht="15" customHeight="1">
      <c r="A27" s="880"/>
      <c r="B27" s="877"/>
      <c r="C27" s="729"/>
      <c r="D27" s="16" t="s">
        <v>400</v>
      </c>
      <c r="E27" s="46" t="s">
        <v>68</v>
      </c>
      <c r="F27" s="98">
        <v>18</v>
      </c>
      <c r="G27" s="131">
        <v>484</v>
      </c>
      <c r="H27" s="101">
        <v>10</v>
      </c>
      <c r="I27" s="108">
        <f>G27*H27</f>
        <v>4840</v>
      </c>
      <c r="J27" s="113">
        <f>F27*G27</f>
        <v>8712</v>
      </c>
      <c r="K27" s="138">
        <f>F27/H27</f>
        <v>1.8</v>
      </c>
    </row>
    <row r="28" spans="1:12" ht="14.25" customHeight="1">
      <c r="A28" s="880"/>
      <c r="B28" s="877"/>
      <c r="C28" s="656"/>
      <c r="D28" s="16" t="s">
        <v>414</v>
      </c>
      <c r="E28" s="46" t="s">
        <v>68</v>
      </c>
      <c r="F28" s="98">
        <v>202.5</v>
      </c>
      <c r="G28" s="131">
        <v>484</v>
      </c>
      <c r="H28" s="101">
        <v>10</v>
      </c>
      <c r="I28" s="108">
        <f>G28*H28</f>
        <v>4840</v>
      </c>
      <c r="J28" s="113">
        <f>F28*G28</f>
        <v>98010</v>
      </c>
      <c r="K28" s="138">
        <f>F28/H28</f>
        <v>20.25</v>
      </c>
    </row>
    <row r="29" spans="1:12" ht="13.5" customHeight="1">
      <c r="A29" s="881"/>
      <c r="B29" s="878"/>
      <c r="C29" s="324" t="s">
        <v>415</v>
      </c>
      <c r="D29" s="48" t="s">
        <v>399</v>
      </c>
      <c r="E29" s="46" t="s">
        <v>68</v>
      </c>
      <c r="F29" s="98">
        <v>2.1</v>
      </c>
      <c r="G29" s="131">
        <v>500</v>
      </c>
      <c r="H29" s="101"/>
      <c r="I29" s="108">
        <f>G29*H29</f>
        <v>0</v>
      </c>
      <c r="J29" s="113">
        <f t="shared" si="6"/>
        <v>1050</v>
      </c>
      <c r="K29" s="138"/>
    </row>
    <row r="30" spans="1:12" ht="57" hidden="1" customHeight="1">
      <c r="A30" s="15">
        <v>18</v>
      </c>
      <c r="B30" s="75" t="s">
        <v>181</v>
      </c>
      <c r="C30" s="223" t="s">
        <v>9</v>
      </c>
      <c r="D30" s="11"/>
      <c r="E30" s="46" t="s">
        <v>68</v>
      </c>
      <c r="F30" s="98">
        <v>10</v>
      </c>
      <c r="G30" s="131">
        <v>299</v>
      </c>
      <c r="H30" s="101">
        <v>0.2</v>
      </c>
      <c r="I30" s="108">
        <f>G30*H30</f>
        <v>59.800000000000004</v>
      </c>
      <c r="J30" s="144">
        <f t="shared" si="6"/>
        <v>2990</v>
      </c>
      <c r="K30" s="138">
        <f t="shared" si="7"/>
        <v>50</v>
      </c>
    </row>
    <row r="31" spans="1:12" s="63" customFormat="1" ht="36" customHeight="1">
      <c r="A31" s="311">
        <v>28</v>
      </c>
      <c r="B31" s="326" t="s">
        <v>416</v>
      </c>
      <c r="C31" s="325" t="s">
        <v>413</v>
      </c>
      <c r="D31" s="327" t="s">
        <v>399</v>
      </c>
      <c r="E31" s="61" t="s">
        <v>68</v>
      </c>
      <c r="F31" s="126">
        <v>3</v>
      </c>
      <c r="G31" s="132">
        <v>524</v>
      </c>
      <c r="H31" s="128">
        <v>10</v>
      </c>
      <c r="I31" s="133">
        <f t="shared" ref="I31:I42" si="8">G31*H31</f>
        <v>5240</v>
      </c>
      <c r="J31" s="113">
        <f t="shared" si="6"/>
        <v>1572</v>
      </c>
      <c r="K31" s="139">
        <f t="shared" si="7"/>
        <v>0.3</v>
      </c>
      <c r="L31" s="62"/>
    </row>
    <row r="32" spans="1:12" ht="18" customHeight="1">
      <c r="A32" s="865">
        <v>29</v>
      </c>
      <c r="B32" s="326" t="s">
        <v>418</v>
      </c>
      <c r="C32" s="655" t="s">
        <v>419</v>
      </c>
      <c r="D32" s="329" t="s">
        <v>399</v>
      </c>
      <c r="E32" s="71" t="s">
        <v>68</v>
      </c>
      <c r="F32" s="98">
        <v>25</v>
      </c>
      <c r="G32" s="131">
        <v>299</v>
      </c>
      <c r="H32" s="101">
        <v>1.4</v>
      </c>
      <c r="I32" s="108">
        <f t="shared" si="8"/>
        <v>418.59999999999997</v>
      </c>
      <c r="J32" s="113">
        <f t="shared" si="6"/>
        <v>7475</v>
      </c>
      <c r="K32" s="138">
        <f t="shared" si="7"/>
        <v>17.857142857142858</v>
      </c>
    </row>
    <row r="33" spans="1:11" ht="18.75" customHeight="1">
      <c r="A33" s="841"/>
      <c r="B33" s="332"/>
      <c r="C33" s="656"/>
      <c r="D33" s="330" t="s">
        <v>400</v>
      </c>
      <c r="E33" s="71" t="s">
        <v>68</v>
      </c>
      <c r="F33" s="98">
        <v>25</v>
      </c>
      <c r="G33" s="131">
        <v>304</v>
      </c>
      <c r="H33" s="101">
        <v>1.4</v>
      </c>
      <c r="I33" s="108">
        <f t="shared" si="8"/>
        <v>425.59999999999997</v>
      </c>
      <c r="J33" s="113">
        <f t="shared" si="6"/>
        <v>7600</v>
      </c>
      <c r="K33" s="138">
        <f t="shared" si="7"/>
        <v>17.857142857142858</v>
      </c>
    </row>
    <row r="34" spans="1:11" ht="14.25" customHeight="1">
      <c r="A34" s="872">
        <v>30</v>
      </c>
      <c r="B34" s="333" t="s">
        <v>420</v>
      </c>
      <c r="C34" s="874" t="s">
        <v>421</v>
      </c>
      <c r="D34" s="329" t="s">
        <v>399</v>
      </c>
      <c r="E34" s="71" t="s">
        <v>68</v>
      </c>
      <c r="F34" s="98">
        <v>20</v>
      </c>
      <c r="G34" s="131">
        <v>328</v>
      </c>
      <c r="H34" s="101">
        <v>3</v>
      </c>
      <c r="I34" s="108">
        <f t="shared" si="8"/>
        <v>984</v>
      </c>
      <c r="J34" s="113">
        <f t="shared" si="6"/>
        <v>6560</v>
      </c>
      <c r="K34" s="138">
        <f t="shared" si="7"/>
        <v>6.666666666666667</v>
      </c>
    </row>
    <row r="35" spans="1:11" ht="24.75" customHeight="1">
      <c r="A35" s="873"/>
      <c r="B35" s="328"/>
      <c r="C35" s="875"/>
      <c r="D35" s="330" t="s">
        <v>400</v>
      </c>
      <c r="E35" s="71" t="s">
        <v>68</v>
      </c>
      <c r="F35" s="98">
        <v>20</v>
      </c>
      <c r="G35" s="131">
        <v>332</v>
      </c>
      <c r="H35" s="101">
        <v>3</v>
      </c>
      <c r="I35" s="108">
        <f t="shared" si="8"/>
        <v>996</v>
      </c>
      <c r="J35" s="113">
        <f t="shared" si="6"/>
        <v>6640</v>
      </c>
      <c r="K35" s="138">
        <f t="shared" si="7"/>
        <v>6.666666666666667</v>
      </c>
    </row>
    <row r="36" spans="1:11" ht="14.25" customHeight="1">
      <c r="A36" s="872">
        <v>30</v>
      </c>
      <c r="B36" s="333" t="s">
        <v>422</v>
      </c>
      <c r="C36" s="874" t="s">
        <v>423</v>
      </c>
      <c r="D36" s="329" t="s">
        <v>399</v>
      </c>
      <c r="E36" s="71" t="s">
        <v>68</v>
      </c>
      <c r="F36" s="98">
        <v>25</v>
      </c>
      <c r="G36" s="131">
        <v>366</v>
      </c>
      <c r="H36" s="101">
        <v>2.5</v>
      </c>
      <c r="I36" s="108">
        <f>G36*H36</f>
        <v>915</v>
      </c>
      <c r="J36" s="113">
        <f>F36*G36</f>
        <v>9150</v>
      </c>
      <c r="K36" s="138">
        <f>F36/H36</f>
        <v>10</v>
      </c>
    </row>
    <row r="37" spans="1:11" ht="24.75" customHeight="1">
      <c r="A37" s="873"/>
      <c r="B37" s="328"/>
      <c r="C37" s="875"/>
      <c r="D37" s="330" t="s">
        <v>400</v>
      </c>
      <c r="E37" s="71" t="s">
        <v>68</v>
      </c>
      <c r="F37" s="98">
        <v>25</v>
      </c>
      <c r="G37" s="131">
        <v>369</v>
      </c>
      <c r="H37" s="101">
        <v>2.5</v>
      </c>
      <c r="I37" s="108">
        <f>G37*H37</f>
        <v>922.5</v>
      </c>
      <c r="J37" s="113">
        <f>F37*G37</f>
        <v>9225</v>
      </c>
      <c r="K37" s="138">
        <f>F37/H37</f>
        <v>10</v>
      </c>
    </row>
    <row r="38" spans="1:11" ht="36.75" customHeight="1">
      <c r="A38" s="15">
        <v>33</v>
      </c>
      <c r="B38" s="321" t="s">
        <v>424</v>
      </c>
      <c r="C38" s="223" t="s">
        <v>425</v>
      </c>
      <c r="D38" s="11" t="s">
        <v>400</v>
      </c>
      <c r="E38" s="71" t="s">
        <v>68</v>
      </c>
      <c r="F38" s="98">
        <v>25</v>
      </c>
      <c r="G38" s="131">
        <v>373</v>
      </c>
      <c r="H38" s="101">
        <v>3</v>
      </c>
      <c r="I38" s="108">
        <f t="shared" si="8"/>
        <v>1119</v>
      </c>
      <c r="J38" s="113">
        <f t="shared" si="6"/>
        <v>9325</v>
      </c>
      <c r="K38" s="138">
        <f t="shared" si="7"/>
        <v>8.3333333333333339</v>
      </c>
    </row>
    <row r="39" spans="1:11" ht="36.75" customHeight="1">
      <c r="A39" s="865">
        <v>34</v>
      </c>
      <c r="B39" s="868" t="s">
        <v>426</v>
      </c>
      <c r="C39" s="870" t="s">
        <v>427</v>
      </c>
      <c r="D39" s="329" t="s">
        <v>399</v>
      </c>
      <c r="E39" s="71" t="s">
        <v>68</v>
      </c>
      <c r="F39" s="98">
        <v>25</v>
      </c>
      <c r="G39" s="131">
        <v>291</v>
      </c>
      <c r="H39" s="101">
        <v>1.4</v>
      </c>
      <c r="I39" s="108">
        <f t="shared" si="8"/>
        <v>407.4</v>
      </c>
      <c r="J39" s="113">
        <f t="shared" si="6"/>
        <v>7275</v>
      </c>
      <c r="K39" s="138">
        <f t="shared" si="7"/>
        <v>17.857142857142858</v>
      </c>
    </row>
    <row r="40" spans="1:11">
      <c r="A40" s="841"/>
      <c r="B40" s="869"/>
      <c r="C40" s="871"/>
      <c r="D40" s="330" t="s">
        <v>400</v>
      </c>
      <c r="E40" s="71" t="s">
        <v>68</v>
      </c>
      <c r="F40" s="98">
        <v>25</v>
      </c>
      <c r="G40" s="131">
        <v>294</v>
      </c>
      <c r="H40" s="101">
        <v>1.4</v>
      </c>
      <c r="I40" s="108">
        <f t="shared" si="8"/>
        <v>411.59999999999997</v>
      </c>
      <c r="J40" s="113">
        <f t="shared" si="6"/>
        <v>7350</v>
      </c>
      <c r="K40" s="138">
        <f t="shared" si="7"/>
        <v>17.857142857142858</v>
      </c>
    </row>
    <row r="41" spans="1:11" ht="46.5" customHeight="1">
      <c r="A41" s="15">
        <v>36</v>
      </c>
      <c r="B41" s="75" t="s">
        <v>190</v>
      </c>
      <c r="C41" s="223" t="s">
        <v>14</v>
      </c>
      <c r="D41" s="11"/>
      <c r="E41" s="71" t="s">
        <v>68</v>
      </c>
      <c r="F41" s="98">
        <v>8</v>
      </c>
      <c r="G41" s="131">
        <f>384*1.5</f>
        <v>576</v>
      </c>
      <c r="H41" s="101">
        <v>0.2</v>
      </c>
      <c r="I41" s="108">
        <f t="shared" si="8"/>
        <v>115.2</v>
      </c>
      <c r="J41" s="113">
        <f t="shared" si="6"/>
        <v>4608</v>
      </c>
      <c r="K41" s="138">
        <f>F41/H41</f>
        <v>40</v>
      </c>
    </row>
    <row r="42" spans="1:11" ht="13.5" customHeight="1">
      <c r="A42" s="15">
        <v>37</v>
      </c>
      <c r="B42" s="75" t="s">
        <v>191</v>
      </c>
      <c r="C42" s="223" t="s">
        <v>228</v>
      </c>
      <c r="D42" s="11"/>
      <c r="E42" s="71" t="s">
        <v>68</v>
      </c>
      <c r="F42" s="98">
        <v>4</v>
      </c>
      <c r="G42" s="131">
        <f>343*1.5</f>
        <v>514.5</v>
      </c>
      <c r="H42" s="101">
        <v>0.03</v>
      </c>
      <c r="I42" s="108">
        <f t="shared" si="8"/>
        <v>15.434999999999999</v>
      </c>
      <c r="J42" s="113">
        <f t="shared" si="6"/>
        <v>2058</v>
      </c>
      <c r="K42" s="138">
        <f t="shared" si="7"/>
        <v>133.33333333333334</v>
      </c>
    </row>
    <row r="43" spans="1:11" ht="23.25" customHeight="1">
      <c r="A43" s="15">
        <v>38</v>
      </c>
      <c r="B43" s="222" t="s">
        <v>95</v>
      </c>
      <c r="C43" s="223" t="s">
        <v>96</v>
      </c>
      <c r="D43" s="17"/>
      <c r="E43" s="49" t="s">
        <v>72</v>
      </c>
      <c r="F43" s="98">
        <v>10</v>
      </c>
      <c r="G43" s="106">
        <f>709*1.5</f>
        <v>1063.5</v>
      </c>
      <c r="H43" s="101"/>
      <c r="I43" s="108"/>
      <c r="J43" s="113">
        <f>F43*G43</f>
        <v>10635</v>
      </c>
      <c r="K43" s="138"/>
    </row>
    <row r="44" spans="1:11" ht="34.5" customHeight="1">
      <c r="A44" s="865">
        <v>39</v>
      </c>
      <c r="B44" s="866" t="s">
        <v>15</v>
      </c>
      <c r="C44" s="655" t="s">
        <v>254</v>
      </c>
      <c r="D44" s="16" t="s">
        <v>16</v>
      </c>
      <c r="E44" s="71" t="s">
        <v>68</v>
      </c>
      <c r="F44" s="98">
        <v>36</v>
      </c>
      <c r="G44" s="131">
        <f>290*1.5</f>
        <v>435</v>
      </c>
      <c r="H44" s="101">
        <v>2.2999999999999998</v>
      </c>
      <c r="I44" s="108">
        <f t="shared" ref="I44:I49" si="9">G44*H44</f>
        <v>1000.4999999999999</v>
      </c>
      <c r="J44" s="113">
        <v>9660</v>
      </c>
      <c r="K44" s="138">
        <f t="shared" si="7"/>
        <v>15.65217391304348</v>
      </c>
    </row>
    <row r="45" spans="1:11" ht="16.5">
      <c r="A45" s="841"/>
      <c r="B45" s="867"/>
      <c r="C45" s="656"/>
      <c r="D45" s="11" t="s">
        <v>17</v>
      </c>
      <c r="E45" s="71" t="s">
        <v>68</v>
      </c>
      <c r="F45" s="98">
        <v>40</v>
      </c>
      <c r="G45" s="131">
        <f>289*1.5</f>
        <v>433.5</v>
      </c>
      <c r="H45" s="101">
        <v>2.2999999999999998</v>
      </c>
      <c r="I45" s="108">
        <f t="shared" si="9"/>
        <v>997.05</v>
      </c>
      <c r="J45" s="113">
        <f t="shared" ref="J45:J62" si="10">F45*G45</f>
        <v>17340</v>
      </c>
      <c r="K45" s="138">
        <f t="shared" si="7"/>
        <v>17.39130434782609</v>
      </c>
    </row>
    <row r="46" spans="1:11" ht="45" customHeight="1">
      <c r="A46" s="15">
        <v>40</v>
      </c>
      <c r="B46" s="222" t="s">
        <v>18</v>
      </c>
      <c r="C46" s="223" t="s">
        <v>229</v>
      </c>
      <c r="D46" s="16" t="s">
        <v>79</v>
      </c>
      <c r="E46" s="71" t="s">
        <v>68</v>
      </c>
      <c r="F46" s="98">
        <v>30</v>
      </c>
      <c r="G46" s="131">
        <f>352*1.5</f>
        <v>528</v>
      </c>
      <c r="H46" s="101">
        <v>2.25</v>
      </c>
      <c r="I46" s="108">
        <f t="shared" si="9"/>
        <v>1188</v>
      </c>
      <c r="J46" s="113">
        <f>F46*G46</f>
        <v>15840</v>
      </c>
      <c r="K46" s="138">
        <f t="shared" si="7"/>
        <v>13.333333333333334</v>
      </c>
    </row>
    <row r="47" spans="1:11" ht="24" customHeight="1">
      <c r="A47" s="209">
        <v>41</v>
      </c>
      <c r="B47" s="212" t="s">
        <v>192</v>
      </c>
      <c r="C47" s="213" t="s">
        <v>19</v>
      </c>
      <c r="D47" s="214"/>
      <c r="E47" s="71" t="s">
        <v>68</v>
      </c>
      <c r="F47" s="98">
        <v>30</v>
      </c>
      <c r="G47" s="131">
        <f>327*1.5</f>
        <v>490.5</v>
      </c>
      <c r="H47" s="101">
        <v>1.3</v>
      </c>
      <c r="I47" s="108">
        <f t="shared" si="9"/>
        <v>637.65</v>
      </c>
      <c r="J47" s="113">
        <f t="shared" si="10"/>
        <v>14715</v>
      </c>
      <c r="K47" s="138">
        <f t="shared" si="7"/>
        <v>23.076923076923077</v>
      </c>
    </row>
    <row r="48" spans="1:11" ht="22.5" customHeight="1">
      <c r="A48" s="865">
        <v>42</v>
      </c>
      <c r="B48" s="866" t="s">
        <v>193</v>
      </c>
      <c r="C48" s="655" t="s">
        <v>20</v>
      </c>
      <c r="D48" s="53" t="s">
        <v>76</v>
      </c>
      <c r="E48" s="71" t="s">
        <v>68</v>
      </c>
      <c r="F48" s="98">
        <v>36</v>
      </c>
      <c r="G48" s="131">
        <f>314*1.5</f>
        <v>471</v>
      </c>
      <c r="H48" s="101">
        <v>2.2999999999999998</v>
      </c>
      <c r="I48" s="108">
        <f t="shared" si="9"/>
        <v>1083.3</v>
      </c>
      <c r="J48" s="113">
        <f t="shared" si="10"/>
        <v>16956</v>
      </c>
      <c r="K48" s="138">
        <f t="shared" si="7"/>
        <v>15.65217391304348</v>
      </c>
    </row>
    <row r="49" spans="1:12" ht="28.5" customHeight="1">
      <c r="A49" s="841"/>
      <c r="B49" s="842"/>
      <c r="C49" s="656"/>
      <c r="D49" s="54" t="s">
        <v>77</v>
      </c>
      <c r="E49" s="71" t="s">
        <v>68</v>
      </c>
      <c r="F49" s="98">
        <v>40</v>
      </c>
      <c r="G49" s="131">
        <f>347*1.5</f>
        <v>520.5</v>
      </c>
      <c r="H49" s="101">
        <v>2.2999999999999998</v>
      </c>
      <c r="I49" s="108">
        <f t="shared" si="9"/>
        <v>1197.1499999999999</v>
      </c>
      <c r="J49" s="113">
        <f t="shared" si="10"/>
        <v>20820</v>
      </c>
      <c r="K49" s="138">
        <f t="shared" si="7"/>
        <v>17.39130434782609</v>
      </c>
    </row>
    <row r="50" spans="1:12" ht="59.25" customHeight="1">
      <c r="A50" s="15">
        <v>43</v>
      </c>
      <c r="B50" s="222" t="s">
        <v>102</v>
      </c>
      <c r="C50" s="223" t="s">
        <v>78</v>
      </c>
      <c r="D50" s="11"/>
      <c r="E50" s="71" t="s">
        <v>68</v>
      </c>
      <c r="F50" s="98">
        <v>28</v>
      </c>
      <c r="G50" s="131">
        <f>327*1.5</f>
        <v>490.5</v>
      </c>
      <c r="H50" s="101">
        <v>2.5</v>
      </c>
      <c r="I50" s="108">
        <f>G50*H50</f>
        <v>1226.25</v>
      </c>
      <c r="J50" s="113">
        <f t="shared" si="10"/>
        <v>13734</v>
      </c>
      <c r="K50" s="138">
        <f t="shared" si="7"/>
        <v>11.2</v>
      </c>
    </row>
    <row r="51" spans="1:12" ht="35.25" customHeight="1">
      <c r="A51" s="209">
        <v>44</v>
      </c>
      <c r="B51" s="212" t="s">
        <v>134</v>
      </c>
      <c r="C51" s="213" t="s">
        <v>230</v>
      </c>
      <c r="D51" s="214"/>
      <c r="E51" s="72" t="s">
        <v>133</v>
      </c>
      <c r="F51" s="98">
        <v>60.25</v>
      </c>
      <c r="G51" s="131">
        <f>134*1.5</f>
        <v>201</v>
      </c>
      <c r="H51" s="101">
        <v>13</v>
      </c>
      <c r="I51" s="108">
        <f>G51*H51</f>
        <v>2613</v>
      </c>
      <c r="J51" s="113">
        <f t="shared" si="10"/>
        <v>12110.25</v>
      </c>
      <c r="K51" s="140">
        <f>F51/H51</f>
        <v>4.634615384615385</v>
      </c>
    </row>
    <row r="52" spans="1:12" ht="25.5" customHeight="1">
      <c r="A52" s="209">
        <v>45</v>
      </c>
      <c r="B52" s="212" t="s">
        <v>135</v>
      </c>
      <c r="C52" s="213" t="s">
        <v>240</v>
      </c>
      <c r="D52" s="67"/>
      <c r="E52" s="49" t="s">
        <v>68</v>
      </c>
      <c r="F52" s="98">
        <v>35.25</v>
      </c>
      <c r="G52" s="131">
        <f>152*1.5</f>
        <v>228</v>
      </c>
      <c r="H52" s="101">
        <v>9</v>
      </c>
      <c r="I52" s="108">
        <f>G52*H52</f>
        <v>2052</v>
      </c>
      <c r="J52" s="113">
        <f t="shared" si="10"/>
        <v>8037</v>
      </c>
      <c r="K52" s="138">
        <f t="shared" si="7"/>
        <v>3.9166666666666665</v>
      </c>
    </row>
    <row r="53" spans="1:12" ht="25.5" customHeight="1" thickBot="1">
      <c r="A53" s="47">
        <v>46</v>
      </c>
      <c r="B53" s="163" t="s">
        <v>103</v>
      </c>
      <c r="C53" s="223" t="s">
        <v>231</v>
      </c>
      <c r="D53" s="215"/>
      <c r="E53" s="49" t="s">
        <v>68</v>
      </c>
      <c r="F53" s="98">
        <v>35.25</v>
      </c>
      <c r="G53" s="131">
        <f>153*1.5</f>
        <v>229.5</v>
      </c>
      <c r="H53" s="101">
        <v>10</v>
      </c>
      <c r="I53" s="108">
        <f t="shared" ref="I53:I58" si="11">G53*H53</f>
        <v>2295</v>
      </c>
      <c r="J53" s="113">
        <f t="shared" si="10"/>
        <v>8089.875</v>
      </c>
      <c r="K53" s="140">
        <f>F53/H53</f>
        <v>3.5249999999999999</v>
      </c>
    </row>
    <row r="54" spans="1:12" ht="15.75" customHeight="1" thickBot="1">
      <c r="A54" s="856" t="s">
        <v>442</v>
      </c>
      <c r="B54" s="857"/>
      <c r="C54" s="857"/>
      <c r="D54" s="857"/>
      <c r="E54" s="857"/>
      <c r="F54" s="857"/>
      <c r="G54" s="857"/>
      <c r="H54" s="857"/>
      <c r="I54" s="857"/>
      <c r="J54" s="857"/>
      <c r="K54" s="858"/>
    </row>
    <row r="55" spans="1:12" s="66" customFormat="1" ht="36.75" customHeight="1">
      <c r="A55" s="361">
        <v>49</v>
      </c>
      <c r="B55" s="360" t="s">
        <v>437</v>
      </c>
      <c r="C55" s="359" t="s">
        <v>438</v>
      </c>
      <c r="D55" s="48" t="s">
        <v>439</v>
      </c>
      <c r="E55" s="65" t="s">
        <v>68</v>
      </c>
      <c r="F55" s="127">
        <v>25</v>
      </c>
      <c r="G55" s="131">
        <v>394</v>
      </c>
      <c r="H55" s="129">
        <v>3</v>
      </c>
      <c r="I55" s="134">
        <f t="shared" si="11"/>
        <v>1182</v>
      </c>
      <c r="J55" s="113">
        <f t="shared" si="10"/>
        <v>9850</v>
      </c>
      <c r="K55" s="141">
        <f t="shared" si="7"/>
        <v>8.3333333333333339</v>
      </c>
    </row>
    <row r="56" spans="1:12" ht="34.5" customHeight="1">
      <c r="A56" s="15">
        <v>51</v>
      </c>
      <c r="B56" s="222" t="s">
        <v>440</v>
      </c>
      <c r="C56" s="223" t="s">
        <v>441</v>
      </c>
      <c r="D56" s="48" t="s">
        <v>439</v>
      </c>
      <c r="E56" s="49" t="s">
        <v>68</v>
      </c>
      <c r="F56" s="98">
        <v>25</v>
      </c>
      <c r="G56" s="131">
        <v>400</v>
      </c>
      <c r="H56" s="101">
        <v>2.5</v>
      </c>
      <c r="I56" s="108">
        <f t="shared" si="11"/>
        <v>1000</v>
      </c>
      <c r="J56" s="113">
        <f t="shared" si="10"/>
        <v>10000</v>
      </c>
      <c r="K56" s="138">
        <f t="shared" si="7"/>
        <v>10</v>
      </c>
    </row>
    <row r="57" spans="1:12" ht="35.25" customHeight="1">
      <c r="A57" s="865">
        <v>52</v>
      </c>
      <c r="B57" s="866" t="s">
        <v>443</v>
      </c>
      <c r="C57" s="655" t="s">
        <v>448</v>
      </c>
      <c r="D57" s="362" t="s">
        <v>444</v>
      </c>
      <c r="E57" s="46" t="s">
        <v>68</v>
      </c>
      <c r="F57" s="98">
        <v>40</v>
      </c>
      <c r="G57" s="106">
        <v>192</v>
      </c>
      <c r="H57" s="101">
        <v>6</v>
      </c>
      <c r="I57" s="108">
        <f t="shared" si="11"/>
        <v>1152</v>
      </c>
      <c r="J57" s="113">
        <f t="shared" si="10"/>
        <v>7680</v>
      </c>
      <c r="K57" s="140">
        <f t="shared" si="7"/>
        <v>6.666666666666667</v>
      </c>
    </row>
    <row r="58" spans="1:12" s="58" customFormat="1" ht="15.75" customHeight="1">
      <c r="A58" s="882"/>
      <c r="B58" s="867"/>
      <c r="C58" s="729"/>
      <c r="D58" s="363" t="s">
        <v>445</v>
      </c>
      <c r="E58" s="49" t="s">
        <v>68</v>
      </c>
      <c r="F58" s="98">
        <v>40</v>
      </c>
      <c r="G58" s="106">
        <v>196</v>
      </c>
      <c r="H58" s="103">
        <v>6</v>
      </c>
      <c r="I58" s="135">
        <f t="shared" si="11"/>
        <v>1176</v>
      </c>
      <c r="J58" s="145">
        <f t="shared" si="10"/>
        <v>7840</v>
      </c>
      <c r="K58" s="142">
        <f t="shared" si="7"/>
        <v>6.666666666666667</v>
      </c>
    </row>
    <row r="59" spans="1:12" ht="15.75" customHeight="1">
      <c r="A59" s="841"/>
      <c r="B59" s="842"/>
      <c r="C59" s="656"/>
      <c r="D59" s="363" t="s">
        <v>446</v>
      </c>
      <c r="E59" s="49" t="s">
        <v>68</v>
      </c>
      <c r="F59" s="98">
        <v>40</v>
      </c>
      <c r="G59" s="106">
        <v>196</v>
      </c>
      <c r="H59" s="101">
        <v>6</v>
      </c>
      <c r="I59" s="108">
        <f>G59*H59</f>
        <v>1176</v>
      </c>
      <c r="J59" s="113">
        <f t="shared" si="10"/>
        <v>7840</v>
      </c>
      <c r="K59" s="138">
        <f>F59/H59</f>
        <v>6.666666666666667</v>
      </c>
    </row>
    <row r="60" spans="1:12" ht="36" customHeight="1">
      <c r="A60" s="865">
        <v>55</v>
      </c>
      <c r="B60" s="883" t="s">
        <v>447</v>
      </c>
      <c r="C60" s="655" t="s">
        <v>449</v>
      </c>
      <c r="D60" s="362" t="s">
        <v>444</v>
      </c>
      <c r="E60" s="49" t="s">
        <v>68</v>
      </c>
      <c r="F60" s="98">
        <v>32.5</v>
      </c>
      <c r="G60" s="106">
        <v>143</v>
      </c>
      <c r="H60" s="101">
        <v>5.8</v>
      </c>
      <c r="I60" s="108">
        <f>G60*H60</f>
        <v>829.4</v>
      </c>
      <c r="J60" s="113">
        <f t="shared" si="10"/>
        <v>4647.5</v>
      </c>
      <c r="K60" s="138">
        <f>F60/H60</f>
        <v>5.6034482758620694</v>
      </c>
    </row>
    <row r="61" spans="1:12" ht="14.25" customHeight="1">
      <c r="A61" s="882"/>
      <c r="B61" s="884"/>
      <c r="C61" s="729"/>
      <c r="D61" s="363" t="s">
        <v>445</v>
      </c>
      <c r="E61" s="49" t="s">
        <v>68</v>
      </c>
      <c r="F61" s="98">
        <v>32.5</v>
      </c>
      <c r="G61" s="106">
        <v>146</v>
      </c>
      <c r="H61" s="101">
        <v>5.8</v>
      </c>
      <c r="I61" s="108">
        <f>G61*H61</f>
        <v>846.8</v>
      </c>
      <c r="J61" s="113">
        <f t="shared" si="10"/>
        <v>4745</v>
      </c>
      <c r="K61" s="138">
        <f>F61/H61</f>
        <v>5.6034482758620694</v>
      </c>
      <c r="L61" s="167"/>
    </row>
    <row r="62" spans="1:12" ht="15" customHeight="1" thickBot="1">
      <c r="A62" s="886"/>
      <c r="B62" s="885"/>
      <c r="C62" s="730"/>
      <c r="D62" s="363" t="s">
        <v>446</v>
      </c>
      <c r="E62" s="77" t="s">
        <v>68</v>
      </c>
      <c r="F62" s="98">
        <v>32.5</v>
      </c>
      <c r="G62" s="106">
        <v>146</v>
      </c>
      <c r="H62" s="101">
        <v>5.8</v>
      </c>
      <c r="I62" s="136">
        <f>G62*H62</f>
        <v>846.8</v>
      </c>
      <c r="J62" s="119">
        <f t="shared" si="10"/>
        <v>4745</v>
      </c>
      <c r="K62" s="143">
        <f>F62/H62</f>
        <v>5.6034482758620694</v>
      </c>
    </row>
    <row r="63" spans="1:12" ht="20.25" customHeight="1" thickBot="1">
      <c r="A63" s="719" t="s">
        <v>450</v>
      </c>
      <c r="B63" s="661"/>
      <c r="C63" s="661"/>
      <c r="D63" s="661"/>
      <c r="E63" s="661"/>
      <c r="F63" s="661"/>
      <c r="G63" s="661"/>
      <c r="H63" s="661"/>
      <c r="I63" s="661"/>
      <c r="J63" s="661"/>
      <c r="K63" s="662"/>
    </row>
    <row r="64" spans="1:12" ht="36" customHeight="1">
      <c r="A64" s="207"/>
      <c r="B64" s="331" t="s">
        <v>451</v>
      </c>
      <c r="C64" s="364" t="s">
        <v>453</v>
      </c>
      <c r="D64" s="78" t="s">
        <v>400</v>
      </c>
      <c r="E64" s="77" t="s">
        <v>68</v>
      </c>
      <c r="F64" s="114">
        <v>18</v>
      </c>
      <c r="G64" s="105">
        <v>311</v>
      </c>
      <c r="H64" s="115">
        <v>0.4</v>
      </c>
      <c r="I64" s="116">
        <f t="shared" ref="I64:I70" si="12">G64*H64</f>
        <v>124.4</v>
      </c>
      <c r="J64" s="112">
        <f t="shared" ref="J64:J70" si="13">F64*G64</f>
        <v>5598</v>
      </c>
      <c r="K64" s="137">
        <f t="shared" ref="K64:K70" si="14">F64/H64</f>
        <v>45</v>
      </c>
    </row>
    <row r="65" spans="1:11" ht="34.5" customHeight="1">
      <c r="A65" s="879">
        <v>59</v>
      </c>
      <c r="B65" s="887" t="s">
        <v>452</v>
      </c>
      <c r="C65" s="655" t="s">
        <v>455</v>
      </c>
      <c r="D65" s="78" t="s">
        <v>400</v>
      </c>
      <c r="E65" s="77" t="s">
        <v>68</v>
      </c>
      <c r="F65" s="98">
        <v>10</v>
      </c>
      <c r="G65" s="106">
        <v>449</v>
      </c>
      <c r="H65" s="101">
        <v>1.4</v>
      </c>
      <c r="I65" s="108">
        <f t="shared" si="12"/>
        <v>628.59999999999991</v>
      </c>
      <c r="J65" s="113">
        <f t="shared" si="13"/>
        <v>4490</v>
      </c>
      <c r="K65" s="138">
        <f t="shared" si="14"/>
        <v>7.1428571428571432</v>
      </c>
    </row>
    <row r="66" spans="1:11" ht="14.25" customHeight="1">
      <c r="A66" s="881"/>
      <c r="B66" s="888"/>
      <c r="C66" s="656"/>
      <c r="D66" s="78" t="s">
        <v>400</v>
      </c>
      <c r="E66" s="77" t="s">
        <v>68</v>
      </c>
      <c r="F66" s="98">
        <v>20</v>
      </c>
      <c r="G66" s="106">
        <v>431</v>
      </c>
      <c r="H66" s="101">
        <v>1.4</v>
      </c>
      <c r="I66" s="108">
        <f t="shared" si="12"/>
        <v>603.4</v>
      </c>
      <c r="J66" s="113">
        <f t="shared" si="13"/>
        <v>8620</v>
      </c>
      <c r="K66" s="138">
        <f t="shared" si="14"/>
        <v>14.285714285714286</v>
      </c>
    </row>
    <row r="67" spans="1:11" ht="17.25" customHeight="1">
      <c r="A67" s="865"/>
      <c r="B67" s="887" t="s">
        <v>454</v>
      </c>
      <c r="C67" s="889" t="s">
        <v>456</v>
      </c>
      <c r="D67" s="78" t="s">
        <v>400</v>
      </c>
      <c r="E67" s="77" t="s">
        <v>68</v>
      </c>
      <c r="F67" s="98">
        <v>25</v>
      </c>
      <c r="G67" s="106">
        <v>403</v>
      </c>
      <c r="H67" s="101">
        <v>0.5</v>
      </c>
      <c r="I67" s="108">
        <f t="shared" si="12"/>
        <v>201.5</v>
      </c>
      <c r="J67" s="113">
        <f t="shared" si="13"/>
        <v>10075</v>
      </c>
      <c r="K67" s="138">
        <f t="shared" si="14"/>
        <v>50</v>
      </c>
    </row>
    <row r="68" spans="1:11" ht="33" customHeight="1">
      <c r="A68" s="841"/>
      <c r="B68" s="888"/>
      <c r="C68" s="656"/>
      <c r="D68" s="78" t="s">
        <v>400</v>
      </c>
      <c r="E68" s="77" t="s">
        <v>68</v>
      </c>
      <c r="F68" s="98">
        <v>10</v>
      </c>
      <c r="G68" s="106">
        <v>414</v>
      </c>
      <c r="H68" s="101">
        <v>0.5</v>
      </c>
      <c r="I68" s="108">
        <f t="shared" si="12"/>
        <v>207</v>
      </c>
      <c r="J68" s="113">
        <f t="shared" si="13"/>
        <v>4140</v>
      </c>
      <c r="K68" s="138">
        <f t="shared" si="14"/>
        <v>20</v>
      </c>
    </row>
    <row r="69" spans="1:11" ht="23.25" customHeight="1">
      <c r="A69" s="865"/>
      <c r="B69" s="887" t="s">
        <v>457</v>
      </c>
      <c r="C69" s="889" t="s">
        <v>458</v>
      </c>
      <c r="D69" s="78" t="s">
        <v>400</v>
      </c>
      <c r="E69" s="77" t="s">
        <v>68</v>
      </c>
      <c r="F69" s="98">
        <v>20</v>
      </c>
      <c r="G69" s="106">
        <v>477</v>
      </c>
      <c r="H69" s="101">
        <v>2.5</v>
      </c>
      <c r="I69" s="108">
        <f t="shared" si="12"/>
        <v>1192.5</v>
      </c>
      <c r="J69" s="113">
        <f t="shared" si="13"/>
        <v>9540</v>
      </c>
      <c r="K69" s="138">
        <f t="shared" si="14"/>
        <v>8</v>
      </c>
    </row>
    <row r="70" spans="1:11" ht="13.5" customHeight="1" thickBot="1">
      <c r="A70" s="841"/>
      <c r="B70" s="888"/>
      <c r="C70" s="656"/>
      <c r="D70" s="78" t="s">
        <v>400</v>
      </c>
      <c r="E70" s="77" t="s">
        <v>68</v>
      </c>
      <c r="F70" s="99">
        <v>10</v>
      </c>
      <c r="G70" s="107">
        <v>489</v>
      </c>
      <c r="H70" s="130">
        <v>2.5</v>
      </c>
      <c r="I70" s="136">
        <f t="shared" si="12"/>
        <v>1222.5</v>
      </c>
      <c r="J70" s="119">
        <f t="shared" si="13"/>
        <v>4890</v>
      </c>
      <c r="K70" s="143">
        <f t="shared" si="14"/>
        <v>4</v>
      </c>
    </row>
    <row r="71" spans="1:11" ht="15.75" customHeight="1" thickBot="1">
      <c r="A71" s="660" t="s">
        <v>459</v>
      </c>
      <c r="B71" s="661"/>
      <c r="C71" s="661"/>
      <c r="D71" s="661"/>
      <c r="E71" s="661"/>
      <c r="F71" s="661"/>
      <c r="G71" s="661"/>
      <c r="H71" s="661"/>
      <c r="I71" s="661"/>
      <c r="J71" s="661"/>
      <c r="K71" s="662"/>
    </row>
    <row r="72" spans="1:11" ht="47.25" customHeight="1">
      <c r="A72" s="365"/>
      <c r="B72" s="370" t="s">
        <v>460</v>
      </c>
      <c r="C72" s="368" t="s">
        <v>461</v>
      </c>
      <c r="D72" s="78" t="s">
        <v>400</v>
      </c>
      <c r="E72" s="79" t="s">
        <v>68</v>
      </c>
      <c r="F72" s="114">
        <v>25</v>
      </c>
      <c r="G72" s="146">
        <v>376</v>
      </c>
      <c r="H72" s="115">
        <v>4</v>
      </c>
      <c r="I72" s="108">
        <f>G72*H72</f>
        <v>1504</v>
      </c>
      <c r="J72" s="113">
        <f>F72*G72</f>
        <v>9400</v>
      </c>
      <c r="K72" s="138">
        <f>F72/H72</f>
        <v>6.25</v>
      </c>
    </row>
    <row r="73" spans="1:11" ht="13.5" customHeight="1">
      <c r="A73" s="366"/>
      <c r="B73" s="328"/>
      <c r="C73" s="369"/>
      <c r="D73" s="367"/>
      <c r="E73" s="49" t="s">
        <v>68</v>
      </c>
      <c r="F73" s="98">
        <v>160</v>
      </c>
      <c r="G73" s="219">
        <f>226*1.5</f>
        <v>339</v>
      </c>
      <c r="H73" s="101">
        <v>4</v>
      </c>
      <c r="I73" s="108"/>
      <c r="J73" s="113">
        <f>F73*G73</f>
        <v>54240</v>
      </c>
      <c r="K73" s="138"/>
    </row>
    <row r="74" spans="1:11" ht="24" customHeight="1">
      <c r="A74" s="15">
        <v>64</v>
      </c>
      <c r="B74" s="75" t="s">
        <v>208</v>
      </c>
      <c r="C74" s="74" t="s">
        <v>27</v>
      </c>
      <c r="D74" s="17"/>
      <c r="E74" s="49" t="s">
        <v>68</v>
      </c>
      <c r="F74" s="98">
        <v>4</v>
      </c>
      <c r="G74" s="219">
        <f>231*1.5</f>
        <v>346.5</v>
      </c>
      <c r="H74" s="101"/>
      <c r="I74" s="108"/>
      <c r="J74" s="113">
        <f>F74*G74</f>
        <v>1386</v>
      </c>
      <c r="K74" s="147"/>
    </row>
    <row r="75" spans="1:11" ht="25.5" customHeight="1">
      <c r="A75" s="15">
        <v>65</v>
      </c>
      <c r="B75" s="222" t="s">
        <v>205</v>
      </c>
      <c r="C75" s="74" t="s">
        <v>28</v>
      </c>
      <c r="D75" s="17"/>
      <c r="E75" s="49" t="s">
        <v>68</v>
      </c>
      <c r="F75" s="98">
        <v>190</v>
      </c>
      <c r="G75" s="219">
        <f>219*1.5</f>
        <v>328.5</v>
      </c>
      <c r="H75" s="101"/>
      <c r="I75" s="108"/>
      <c r="J75" s="113">
        <f>F75*G75</f>
        <v>62415</v>
      </c>
      <c r="K75" s="147"/>
    </row>
    <row r="76" spans="1:11" ht="23.25" thickBot="1">
      <c r="A76" s="209">
        <v>66</v>
      </c>
      <c r="B76" s="212" t="s">
        <v>206</v>
      </c>
      <c r="C76" s="73" t="s">
        <v>29</v>
      </c>
      <c r="D76" s="76"/>
      <c r="E76" s="77" t="s">
        <v>68</v>
      </c>
      <c r="F76" s="99">
        <v>190</v>
      </c>
      <c r="G76" s="107">
        <f>236*1.5</f>
        <v>354</v>
      </c>
      <c r="H76" s="130"/>
      <c r="I76" s="136"/>
      <c r="J76" s="119">
        <f>F76*G76</f>
        <v>67260</v>
      </c>
      <c r="K76" s="148"/>
    </row>
    <row r="77" spans="1:11" ht="15.75" thickBot="1">
      <c r="A77" s="708" t="s">
        <v>160</v>
      </c>
      <c r="B77" s="857"/>
      <c r="C77" s="857"/>
      <c r="D77" s="857"/>
      <c r="E77" s="857"/>
      <c r="F77" s="857"/>
      <c r="G77" s="857"/>
      <c r="H77" s="857"/>
      <c r="I77" s="857"/>
      <c r="J77" s="857"/>
      <c r="K77" s="858"/>
    </row>
    <row r="78" spans="1:11" ht="22.5">
      <c r="A78" s="207">
        <v>67</v>
      </c>
      <c r="B78" s="210" t="s">
        <v>99</v>
      </c>
      <c r="C78" s="208" t="s">
        <v>30</v>
      </c>
      <c r="D78" s="80"/>
      <c r="E78" s="79" t="s">
        <v>68</v>
      </c>
      <c r="F78" s="149">
        <v>1</v>
      </c>
      <c r="G78" s="146">
        <f>550*1.5</f>
        <v>825</v>
      </c>
      <c r="H78" s="115"/>
      <c r="I78" s="116"/>
      <c r="J78" s="152"/>
      <c r="K78" s="151"/>
    </row>
    <row r="79" spans="1:11" ht="15" customHeight="1" thickBot="1">
      <c r="A79" s="209">
        <v>68</v>
      </c>
      <c r="B79" s="212" t="s">
        <v>97</v>
      </c>
      <c r="C79" s="73" t="s">
        <v>98</v>
      </c>
      <c r="D79" s="76"/>
      <c r="E79" s="217" t="s">
        <v>68</v>
      </c>
      <c r="F79" s="150">
        <v>10</v>
      </c>
      <c r="G79" s="107">
        <f>545*1.5</f>
        <v>817.5</v>
      </c>
      <c r="H79" s="130"/>
      <c r="I79" s="136"/>
      <c r="J79" s="153"/>
      <c r="K79" s="148"/>
    </row>
    <row r="80" spans="1:11" ht="18" customHeight="1" thickBot="1">
      <c r="A80" s="708" t="s">
        <v>161</v>
      </c>
      <c r="B80" s="857"/>
      <c r="C80" s="857"/>
      <c r="D80" s="857"/>
      <c r="E80" s="857"/>
      <c r="F80" s="857"/>
      <c r="G80" s="857"/>
      <c r="H80" s="857"/>
      <c r="I80" s="857"/>
      <c r="J80" s="857"/>
      <c r="K80" s="858"/>
    </row>
    <row r="81" spans="1:13">
      <c r="A81" s="207">
        <v>69</v>
      </c>
      <c r="B81" s="210" t="s">
        <v>249</v>
      </c>
      <c r="C81" s="87" t="s">
        <v>210</v>
      </c>
      <c r="D81" s="80"/>
      <c r="E81" s="81" t="s">
        <v>72</v>
      </c>
      <c r="F81" s="114">
        <v>10</v>
      </c>
      <c r="G81" s="146">
        <v>150</v>
      </c>
      <c r="H81" s="115">
        <v>0.3</v>
      </c>
      <c r="I81" s="116">
        <f>G81*H81</f>
        <v>45</v>
      </c>
      <c r="J81" s="112">
        <f>F81*G81</f>
        <v>1500</v>
      </c>
      <c r="K81" s="137">
        <f>F81/H81</f>
        <v>33.333333333333336</v>
      </c>
    </row>
    <row r="82" spans="1:13" ht="23.25" customHeight="1">
      <c r="A82" s="15">
        <v>70</v>
      </c>
      <c r="B82" s="222" t="s">
        <v>248</v>
      </c>
      <c r="C82" s="88" t="s">
        <v>211</v>
      </c>
      <c r="D82" s="17"/>
      <c r="E82" s="50" t="s">
        <v>72</v>
      </c>
      <c r="F82" s="98">
        <v>10</v>
      </c>
      <c r="G82" s="219">
        <v>150</v>
      </c>
      <c r="H82" s="101">
        <v>0.3</v>
      </c>
      <c r="I82" s="108">
        <f>G82*H82</f>
        <v>45</v>
      </c>
      <c r="J82" s="113">
        <f>F82*G82</f>
        <v>1500</v>
      </c>
      <c r="K82" s="138">
        <f>F82/H82</f>
        <v>33.333333333333336</v>
      </c>
    </row>
    <row r="83" spans="1:13" ht="17.25" customHeight="1" thickBot="1">
      <c r="A83" s="207">
        <v>71</v>
      </c>
      <c r="B83" s="222" t="s">
        <v>209</v>
      </c>
      <c r="C83" s="88" t="s">
        <v>170</v>
      </c>
      <c r="D83" s="17"/>
      <c r="E83" s="50" t="s">
        <v>72</v>
      </c>
      <c r="F83" s="98">
        <v>10</v>
      </c>
      <c r="G83" s="107">
        <v>150</v>
      </c>
      <c r="H83" s="101">
        <v>0.3</v>
      </c>
      <c r="I83" s="108">
        <f>G83*H83</f>
        <v>45</v>
      </c>
      <c r="J83" s="119">
        <f>F83*G83</f>
        <v>1500</v>
      </c>
      <c r="K83" s="138">
        <f>F83/H83</f>
        <v>33.333333333333336</v>
      </c>
    </row>
    <row r="84" spans="1:13" ht="56.25" customHeight="1">
      <c r="A84" s="15">
        <v>72</v>
      </c>
      <c r="B84" s="222" t="s">
        <v>247</v>
      </c>
      <c r="C84" s="88" t="s">
        <v>250</v>
      </c>
      <c r="D84" s="17"/>
      <c r="E84" s="50" t="s">
        <v>72</v>
      </c>
      <c r="F84" s="98" t="s">
        <v>253</v>
      </c>
      <c r="G84" s="219">
        <v>300</v>
      </c>
      <c r="H84" s="101">
        <v>0.4</v>
      </c>
      <c r="I84" s="108">
        <f>G84*H84</f>
        <v>120</v>
      </c>
      <c r="J84" s="113">
        <f>G84*10</f>
        <v>3000</v>
      </c>
      <c r="K84" s="138" t="e">
        <f>F84/H84</f>
        <v>#VALUE!</v>
      </c>
    </row>
    <row r="85" spans="1:13" ht="46.5" customHeight="1" thickBot="1">
      <c r="A85" s="207">
        <v>73</v>
      </c>
      <c r="B85" s="222" t="s">
        <v>246</v>
      </c>
      <c r="C85" s="88" t="s">
        <v>251</v>
      </c>
      <c r="D85" s="17"/>
      <c r="E85" s="50" t="s">
        <v>72</v>
      </c>
      <c r="F85" s="170" t="s">
        <v>252</v>
      </c>
      <c r="G85" s="107">
        <v>320</v>
      </c>
      <c r="H85" s="101">
        <v>0.1</v>
      </c>
      <c r="I85" s="108">
        <f>G85*H85</f>
        <v>32</v>
      </c>
      <c r="J85" s="119">
        <f>G85*5</f>
        <v>1600</v>
      </c>
      <c r="K85" s="138" t="e">
        <f>F85/H85</f>
        <v>#VALUE!</v>
      </c>
    </row>
    <row r="86" spans="1:13" ht="15" customHeight="1" thickBot="1">
      <c r="A86" s="708" t="s">
        <v>162</v>
      </c>
      <c r="B86" s="857"/>
      <c r="C86" s="857"/>
      <c r="D86" s="857"/>
      <c r="E86" s="857"/>
      <c r="F86" s="857"/>
      <c r="G86" s="857"/>
      <c r="H86" s="857"/>
      <c r="I86" s="857"/>
      <c r="J86" s="857"/>
      <c r="K86" s="858"/>
    </row>
    <row r="87" spans="1:13" ht="25.5">
      <c r="A87" s="155">
        <v>74</v>
      </c>
      <c r="B87" s="11" t="s">
        <v>242</v>
      </c>
      <c r="C87" s="74" t="s">
        <v>243</v>
      </c>
      <c r="D87" s="17"/>
      <c r="E87" s="50" t="s">
        <v>71</v>
      </c>
      <c r="F87" s="154">
        <v>1</v>
      </c>
      <c r="G87" s="146">
        <v>1400</v>
      </c>
      <c r="H87" s="101"/>
      <c r="I87" s="108"/>
      <c r="J87" s="152"/>
      <c r="K87" s="110"/>
      <c r="M87" s="68"/>
    </row>
    <row r="88" spans="1:13" ht="25.5">
      <c r="A88" s="155">
        <v>75</v>
      </c>
      <c r="B88" s="11" t="s">
        <v>212</v>
      </c>
      <c r="C88" s="74" t="s">
        <v>115</v>
      </c>
      <c r="D88" s="17"/>
      <c r="E88" s="50" t="s">
        <v>71</v>
      </c>
      <c r="F88" s="154">
        <v>1</v>
      </c>
      <c r="G88" s="219">
        <v>990</v>
      </c>
      <c r="H88" s="101"/>
      <c r="I88" s="108"/>
      <c r="J88" s="160"/>
      <c r="K88" s="110"/>
    </row>
    <row r="89" spans="1:13" ht="45.75" customHeight="1">
      <c r="A89" s="155">
        <v>76</v>
      </c>
      <c r="B89" s="11" t="s">
        <v>213</v>
      </c>
      <c r="C89" s="74" t="s">
        <v>238</v>
      </c>
      <c r="D89" s="17"/>
      <c r="E89" s="50" t="s">
        <v>71</v>
      </c>
      <c r="F89" s="154">
        <v>1</v>
      </c>
      <c r="G89" s="219">
        <v>4199</v>
      </c>
      <c r="H89" s="101"/>
      <c r="I89" s="108"/>
      <c r="J89" s="160"/>
      <c r="K89" s="110"/>
    </row>
    <row r="90" spans="1:13" ht="22.5" customHeight="1">
      <c r="A90" s="155">
        <v>77</v>
      </c>
      <c r="B90" s="223" t="s">
        <v>214</v>
      </c>
      <c r="C90" s="74" t="s">
        <v>31</v>
      </c>
      <c r="D90" s="17"/>
      <c r="E90" s="50" t="s">
        <v>71</v>
      </c>
      <c r="F90" s="154">
        <v>1</v>
      </c>
      <c r="G90" s="219">
        <v>2700</v>
      </c>
      <c r="H90" s="101"/>
      <c r="I90" s="108"/>
      <c r="J90" s="160"/>
      <c r="K90" s="110"/>
    </row>
    <row r="91" spans="1:13" ht="23.25" customHeight="1">
      <c r="A91" s="155">
        <v>78</v>
      </c>
      <c r="B91" s="223" t="s">
        <v>288</v>
      </c>
      <c r="C91" s="74" t="s">
        <v>32</v>
      </c>
      <c r="D91" s="17"/>
      <c r="E91" s="50" t="s">
        <v>71</v>
      </c>
      <c r="F91" s="154">
        <v>1</v>
      </c>
      <c r="G91" s="219">
        <v>2500</v>
      </c>
      <c r="H91" s="101"/>
      <c r="I91" s="108"/>
      <c r="J91" s="160"/>
      <c r="K91" s="110"/>
    </row>
    <row r="92" spans="1:13" ht="26.25" customHeight="1">
      <c r="A92" s="155">
        <v>79</v>
      </c>
      <c r="B92" s="82" t="s">
        <v>291</v>
      </c>
      <c r="C92" s="74" t="s">
        <v>293</v>
      </c>
      <c r="D92" s="17"/>
      <c r="E92" s="50" t="s">
        <v>74</v>
      </c>
      <c r="F92" s="154">
        <v>1</v>
      </c>
      <c r="G92" s="219">
        <v>65</v>
      </c>
      <c r="H92" s="101">
        <v>33</v>
      </c>
      <c r="I92" s="108"/>
      <c r="J92" s="113">
        <f>G92*H92</f>
        <v>2145</v>
      </c>
      <c r="K92" s="110"/>
    </row>
    <row r="93" spans="1:13" s="58" customFormat="1" ht="35.25" customHeight="1">
      <c r="A93" s="155">
        <v>80</v>
      </c>
      <c r="B93" s="223" t="s">
        <v>215</v>
      </c>
      <c r="C93" s="232" t="s">
        <v>292</v>
      </c>
      <c r="D93" s="56"/>
      <c r="E93" s="57" t="s">
        <v>73</v>
      </c>
      <c r="F93" s="154">
        <v>1</v>
      </c>
      <c r="G93" s="219">
        <v>630</v>
      </c>
      <c r="H93" s="103">
        <v>30.18</v>
      </c>
      <c r="I93" s="135"/>
      <c r="J93" s="113">
        <f>G93*H93</f>
        <v>19013.400000000001</v>
      </c>
      <c r="K93" s="111"/>
    </row>
    <row r="94" spans="1:13" ht="13.5" customHeight="1">
      <c r="A94" s="155">
        <v>81</v>
      </c>
      <c r="B94" s="82" t="s">
        <v>216</v>
      </c>
      <c r="C94" s="74" t="s">
        <v>34</v>
      </c>
      <c r="D94" s="17"/>
      <c r="E94" s="50" t="s">
        <v>71</v>
      </c>
      <c r="F94" s="154">
        <v>1</v>
      </c>
      <c r="G94" s="219">
        <v>400</v>
      </c>
      <c r="H94" s="101"/>
      <c r="I94" s="108"/>
      <c r="J94" s="160"/>
      <c r="K94" s="110"/>
    </row>
    <row r="95" spans="1:13" ht="14.25" customHeight="1">
      <c r="A95" s="155">
        <v>82</v>
      </c>
      <c r="B95" s="223" t="s">
        <v>220</v>
      </c>
      <c r="C95" s="74"/>
      <c r="D95" s="17"/>
      <c r="E95" s="50" t="s">
        <v>71</v>
      </c>
      <c r="F95" s="154">
        <v>1</v>
      </c>
      <c r="G95" s="219">
        <v>84</v>
      </c>
      <c r="H95" s="101"/>
      <c r="I95" s="108"/>
      <c r="J95" s="160"/>
      <c r="K95" s="110"/>
    </row>
    <row r="96" spans="1:13" ht="22.5" customHeight="1">
      <c r="A96" s="155">
        <v>83</v>
      </c>
      <c r="B96" s="223" t="s">
        <v>217</v>
      </c>
      <c r="C96" s="74" t="s">
        <v>35</v>
      </c>
      <c r="D96" s="17"/>
      <c r="E96" s="50" t="s">
        <v>71</v>
      </c>
      <c r="F96" s="154">
        <v>1</v>
      </c>
      <c r="G96" s="219">
        <v>306</v>
      </c>
      <c r="H96" s="101"/>
      <c r="I96" s="108"/>
      <c r="J96" s="160"/>
      <c r="K96" s="110"/>
    </row>
    <row r="97" spans="1:11" ht="15" customHeight="1">
      <c r="A97" s="155">
        <v>84</v>
      </c>
      <c r="B97" s="223" t="s">
        <v>218</v>
      </c>
      <c r="C97" s="74" t="s">
        <v>36</v>
      </c>
      <c r="D97" s="17"/>
      <c r="E97" s="17"/>
      <c r="F97" s="154">
        <v>1</v>
      </c>
      <c r="G97" s="219">
        <v>900</v>
      </c>
      <c r="H97" s="101"/>
      <c r="I97" s="108"/>
      <c r="J97" s="160"/>
      <c r="K97" s="110"/>
    </row>
    <row r="98" spans="1:11" ht="15.75" customHeight="1">
      <c r="A98" s="155">
        <v>85</v>
      </c>
      <c r="B98" s="223" t="s">
        <v>219</v>
      </c>
      <c r="C98" s="74" t="s">
        <v>37</v>
      </c>
      <c r="D98" s="17"/>
      <c r="E98" s="50" t="s">
        <v>71</v>
      </c>
      <c r="F98" s="154">
        <v>1</v>
      </c>
      <c r="G98" s="219">
        <v>168</v>
      </c>
      <c r="H98" s="101"/>
      <c r="I98" s="108"/>
      <c r="J98" s="160"/>
      <c r="K98" s="110"/>
    </row>
    <row r="99" spans="1:11" ht="24">
      <c r="A99" s="155">
        <v>86</v>
      </c>
      <c r="B99" s="82" t="s">
        <v>100</v>
      </c>
      <c r="C99" s="74" t="s">
        <v>38</v>
      </c>
      <c r="D99" s="17"/>
      <c r="E99" s="50" t="s">
        <v>71</v>
      </c>
      <c r="F99" s="154">
        <v>1</v>
      </c>
      <c r="G99" s="219">
        <v>2050</v>
      </c>
      <c r="H99" s="101"/>
      <c r="I99" s="108"/>
      <c r="J99" s="161"/>
      <c r="K99" s="110"/>
    </row>
    <row r="100" spans="1:11" ht="24.75" customHeight="1">
      <c r="A100" s="155">
        <v>87</v>
      </c>
      <c r="B100" s="82" t="s">
        <v>100</v>
      </c>
      <c r="C100" s="74" t="s">
        <v>107</v>
      </c>
      <c r="D100" s="17"/>
      <c r="E100" s="50" t="s">
        <v>71</v>
      </c>
      <c r="F100" s="154">
        <v>1</v>
      </c>
      <c r="G100" s="219">
        <v>650</v>
      </c>
      <c r="H100" s="101"/>
      <c r="I100" s="108"/>
      <c r="J100" s="160"/>
      <c r="K100" s="110"/>
    </row>
    <row r="101" spans="1:11" ht="24">
      <c r="A101" s="155">
        <v>88</v>
      </c>
      <c r="B101" s="82" t="s">
        <v>122</v>
      </c>
      <c r="C101" s="74" t="s">
        <v>123</v>
      </c>
      <c r="D101" s="17"/>
      <c r="E101" s="50" t="s">
        <v>71</v>
      </c>
      <c r="F101" s="154">
        <v>1</v>
      </c>
      <c r="G101" s="219">
        <v>310</v>
      </c>
      <c r="H101" s="101"/>
      <c r="I101" s="108"/>
      <c r="J101" s="160"/>
      <c r="K101" s="110"/>
    </row>
    <row r="102" spans="1:11">
      <c r="A102" s="155">
        <v>89</v>
      </c>
      <c r="B102" s="223" t="s">
        <v>221</v>
      </c>
      <c r="C102" s="74" t="s">
        <v>39</v>
      </c>
      <c r="D102" s="17"/>
      <c r="E102" s="50" t="s">
        <v>71</v>
      </c>
      <c r="F102" s="154">
        <v>1</v>
      </c>
      <c r="G102" s="219">
        <v>3999</v>
      </c>
      <c r="H102" s="101"/>
      <c r="I102" s="108"/>
      <c r="J102" s="161"/>
      <c r="K102" s="110"/>
    </row>
    <row r="103" spans="1:11" ht="22.5">
      <c r="A103" s="155">
        <v>90</v>
      </c>
      <c r="B103" s="82" t="s">
        <v>222</v>
      </c>
      <c r="C103" s="74" t="s">
        <v>40</v>
      </c>
      <c r="D103" s="17"/>
      <c r="E103" s="50" t="s">
        <v>71</v>
      </c>
      <c r="F103" s="154">
        <v>1</v>
      </c>
      <c r="G103" s="219">
        <v>473</v>
      </c>
      <c r="H103" s="101"/>
      <c r="I103" s="108"/>
      <c r="J103" s="160"/>
      <c r="K103" s="110"/>
    </row>
    <row r="104" spans="1:11" ht="25.5" customHeight="1" thickBot="1">
      <c r="A104" s="155">
        <v>91</v>
      </c>
      <c r="B104" s="164" t="s">
        <v>105</v>
      </c>
      <c r="C104" s="97" t="s">
        <v>106</v>
      </c>
      <c r="D104" s="156"/>
      <c r="E104" s="157" t="s">
        <v>71</v>
      </c>
      <c r="F104" s="158">
        <v>1</v>
      </c>
      <c r="G104" s="107">
        <v>158</v>
      </c>
      <c r="H104" s="104"/>
      <c r="I104" s="117"/>
      <c r="J104" s="153"/>
      <c r="K104" s="159"/>
    </row>
    <row r="105" spans="1:11" ht="13.5" customHeight="1"/>
    <row r="106" spans="1:11" hidden="1">
      <c r="C106" s="18" t="s">
        <v>41</v>
      </c>
    </row>
    <row r="107" spans="1:11" ht="21.75" customHeight="1">
      <c r="A107" s="19" t="s">
        <v>42</v>
      </c>
      <c r="B107" s="19" t="s">
        <v>43</v>
      </c>
      <c r="C107" s="20" t="s">
        <v>44</v>
      </c>
      <c r="D107" s="19" t="s">
        <v>42</v>
      </c>
      <c r="E107" s="19"/>
      <c r="F107" s="21" t="s">
        <v>43</v>
      </c>
      <c r="G107" s="86" t="s">
        <v>169</v>
      </c>
    </row>
    <row r="108" spans="1:11">
      <c r="A108" s="23">
        <v>1</v>
      </c>
      <c r="B108" s="24" t="s">
        <v>45</v>
      </c>
      <c r="C108" s="25" t="s">
        <v>46</v>
      </c>
      <c r="D108" s="26">
        <v>6</v>
      </c>
      <c r="E108" s="26"/>
      <c r="F108" s="27" t="s">
        <v>47</v>
      </c>
      <c r="G108" s="13" t="s">
        <v>164</v>
      </c>
    </row>
    <row r="109" spans="1:11">
      <c r="A109" s="23">
        <v>2</v>
      </c>
      <c r="B109" s="28" t="s">
        <v>48</v>
      </c>
      <c r="C109" s="25" t="s">
        <v>49</v>
      </c>
      <c r="D109" s="26">
        <v>7</v>
      </c>
      <c r="E109" s="26"/>
      <c r="F109" s="29" t="s">
        <v>50</v>
      </c>
      <c r="G109" s="13" t="s">
        <v>165</v>
      </c>
    </row>
    <row r="110" spans="1:11">
      <c r="A110" s="23">
        <v>3</v>
      </c>
      <c r="B110" s="30" t="s">
        <v>51</v>
      </c>
      <c r="C110" s="25" t="s">
        <v>52</v>
      </c>
      <c r="D110" s="26">
        <v>8</v>
      </c>
      <c r="E110" s="26"/>
      <c r="F110" s="31" t="s">
        <v>53</v>
      </c>
      <c r="G110" s="13" t="s">
        <v>166</v>
      </c>
    </row>
    <row r="111" spans="1:11">
      <c r="A111" s="23">
        <v>4</v>
      </c>
      <c r="B111" s="32" t="s">
        <v>54</v>
      </c>
      <c r="C111" s="25" t="s">
        <v>55</v>
      </c>
      <c r="D111" s="26">
        <v>9</v>
      </c>
      <c r="E111" s="26"/>
      <c r="F111" s="33" t="s">
        <v>56</v>
      </c>
      <c r="G111" s="13" t="s">
        <v>167</v>
      </c>
    </row>
    <row r="112" spans="1:11" ht="33.75" customHeight="1">
      <c r="A112" s="23">
        <v>5</v>
      </c>
      <c r="B112" s="34" t="s">
        <v>57</v>
      </c>
      <c r="C112" s="25" t="s">
        <v>58</v>
      </c>
      <c r="D112" s="26">
        <v>10</v>
      </c>
      <c r="E112" s="26"/>
      <c r="F112" s="35" t="s">
        <v>59</v>
      </c>
      <c r="G112" s="13" t="s">
        <v>168</v>
      </c>
    </row>
    <row r="113" spans="2:5" ht="9.75" customHeight="1"/>
    <row r="114" spans="2:5">
      <c r="C114" s="36" t="s">
        <v>60</v>
      </c>
    </row>
    <row r="115" spans="2:5">
      <c r="C115" s="37" t="s">
        <v>61</v>
      </c>
    </row>
    <row r="116" spans="2:5" ht="22.5">
      <c r="B116" s="19" t="s">
        <v>42</v>
      </c>
      <c r="C116" s="19" t="s">
        <v>43</v>
      </c>
      <c r="D116" s="22" t="s">
        <v>44</v>
      </c>
      <c r="E116" s="59"/>
    </row>
    <row r="117" spans="2:5">
      <c r="B117" s="23">
        <v>1</v>
      </c>
      <c r="C117" s="38" t="s">
        <v>62</v>
      </c>
      <c r="D117" s="12">
        <v>322</v>
      </c>
      <c r="E117" s="44"/>
    </row>
    <row r="118" spans="2:5">
      <c r="B118" s="23">
        <v>2</v>
      </c>
      <c r="C118" s="34" t="s">
        <v>57</v>
      </c>
      <c r="D118" s="12">
        <v>377</v>
      </c>
      <c r="E118" s="44"/>
    </row>
    <row r="119" spans="2:5">
      <c r="B119" s="23">
        <v>3</v>
      </c>
      <c r="C119" s="39" t="s">
        <v>63</v>
      </c>
      <c r="D119" s="12">
        <v>347</v>
      </c>
      <c r="E119" s="44"/>
    </row>
    <row r="120" spans="2:5">
      <c r="B120" s="23">
        <v>4</v>
      </c>
      <c r="C120" s="40" t="s">
        <v>50</v>
      </c>
      <c r="D120" s="12">
        <v>415</v>
      </c>
      <c r="E120" s="44"/>
    </row>
    <row r="121" spans="2:5" ht="10.5" customHeight="1"/>
    <row r="122" spans="2:5" ht="12.75" customHeight="1">
      <c r="C122" s="41" t="s">
        <v>64</v>
      </c>
    </row>
    <row r="123" spans="2:5" ht="14.25" customHeight="1">
      <c r="C123" s="224" t="s">
        <v>65</v>
      </c>
    </row>
    <row r="124" spans="2:5" ht="14.25" customHeight="1">
      <c r="C124" s="225" t="s">
        <v>108</v>
      </c>
    </row>
    <row r="125" spans="2:5" ht="14.25" customHeight="1">
      <c r="C125" s="226" t="s">
        <v>84</v>
      </c>
    </row>
    <row r="126" spans="2:5" ht="12.75" customHeight="1">
      <c r="C126" s="226" t="s">
        <v>285</v>
      </c>
    </row>
  </sheetData>
  <mergeCells count="55">
    <mergeCell ref="A86:K86"/>
    <mergeCell ref="A63:K63"/>
    <mergeCell ref="A71:K71"/>
    <mergeCell ref="B65:B66"/>
    <mergeCell ref="C65:C66"/>
    <mergeCell ref="A65:A66"/>
    <mergeCell ref="B67:B68"/>
    <mergeCell ref="A67:A68"/>
    <mergeCell ref="C67:C68"/>
    <mergeCell ref="C69:C70"/>
    <mergeCell ref="B69:B70"/>
    <mergeCell ref="A69:A70"/>
    <mergeCell ref="A48:A49"/>
    <mergeCell ref="B48:B49"/>
    <mergeCell ref="C48:C49"/>
    <mergeCell ref="A77:K77"/>
    <mergeCell ref="A80:K80"/>
    <mergeCell ref="A54:K54"/>
    <mergeCell ref="B57:B59"/>
    <mergeCell ref="A57:A59"/>
    <mergeCell ref="C57:C59"/>
    <mergeCell ref="B60:B62"/>
    <mergeCell ref="A60:A62"/>
    <mergeCell ref="C60:C62"/>
    <mergeCell ref="A25:K25"/>
    <mergeCell ref="A32:A33"/>
    <mergeCell ref="C32:C33"/>
    <mergeCell ref="A36:A37"/>
    <mergeCell ref="C36:C37"/>
    <mergeCell ref="A34:A35"/>
    <mergeCell ref="C34:C35"/>
    <mergeCell ref="C26:C28"/>
    <mergeCell ref="B26:B29"/>
    <mergeCell ref="A26:A29"/>
    <mergeCell ref="A44:A45"/>
    <mergeCell ref="B44:B45"/>
    <mergeCell ref="C44:C45"/>
    <mergeCell ref="A39:A40"/>
    <mergeCell ref="B39:B40"/>
    <mergeCell ref="C39:C40"/>
    <mergeCell ref="C1:K1"/>
    <mergeCell ref="A2:G2"/>
    <mergeCell ref="F3:G3"/>
    <mergeCell ref="A5:K5"/>
    <mergeCell ref="C20:C22"/>
    <mergeCell ref="A7:K7"/>
    <mergeCell ref="A16:K16"/>
    <mergeCell ref="B11:B12"/>
    <mergeCell ref="C11:C12"/>
    <mergeCell ref="A11:A12"/>
    <mergeCell ref="B18:B19"/>
    <mergeCell ref="A18:A19"/>
    <mergeCell ref="C18:C19"/>
    <mergeCell ref="A20:A22"/>
    <mergeCell ref="B20:B22"/>
  </mergeCells>
  <hyperlinks>
    <hyperlink ref="C125" r:id="rId1"/>
    <hyperlink ref="C126" r:id="rId2"/>
  </hyperlinks>
  <pageMargins left="0.43307086614173229" right="3.937007874015748E-2" top="0.74803149606299213" bottom="0.45" header="0.31496062992125984" footer="0.31496062992125984"/>
  <pageSetup paperSize="9" scale="70" orientation="portrait" verticalDpi="18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3"/>
  <sheetViews>
    <sheetView topLeftCell="A39" zoomScale="115" zoomScaleNormal="115" workbookViewId="0">
      <selection activeCell="C45" sqref="C45:C47"/>
    </sheetView>
  </sheetViews>
  <sheetFormatPr defaultRowHeight="15"/>
  <cols>
    <col min="1" max="1" width="2.42578125" style="1" customWidth="1"/>
    <col min="2" max="2" width="16.7109375" style="463" customWidth="1"/>
    <col min="3" max="3" width="57.7109375" style="3" customWidth="1"/>
    <col min="4" max="4" width="8.140625" style="463" hidden="1" customWidth="1"/>
    <col min="5" max="5" width="4.7109375" style="463" customWidth="1"/>
    <col min="6" max="6" width="6.28515625" style="4" customWidth="1"/>
    <col min="7" max="7" width="7" style="70" customWidth="1"/>
    <col min="8" max="8" width="4.5703125" style="70" hidden="1" customWidth="1"/>
    <col min="9" max="9" width="6.42578125" style="5" customWidth="1"/>
    <col min="10" max="10" width="7.140625" style="4" customWidth="1"/>
    <col min="11" max="11" width="7.7109375" style="85" customWidth="1"/>
    <col min="12" max="12" width="6" style="4" customWidth="1"/>
    <col min="13" max="13" width="10.28515625" style="4" hidden="1" customWidth="1"/>
    <col min="14" max="16" width="9.140625" style="4" hidden="1" customWidth="1"/>
    <col min="17" max="17" width="9.140625" style="4" customWidth="1"/>
    <col min="18" max="16384" width="9.140625" style="4"/>
  </cols>
  <sheetData>
    <row r="1" spans="1:16" ht="22.5" customHeight="1">
      <c r="A1" s="659" t="s">
        <v>578</v>
      </c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</row>
    <row r="2" spans="1:16" s="6" customFormat="1" ht="10.5" customHeight="1">
      <c r="A2" s="666" t="s">
        <v>0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</row>
    <row r="3" spans="1:16" s="10" customFormat="1" ht="11.25">
      <c r="A3" s="7"/>
      <c r="B3" s="8"/>
      <c r="C3" s="8"/>
      <c r="D3" s="8"/>
      <c r="E3" s="8"/>
      <c r="F3" s="467">
        <v>42137</v>
      </c>
      <c r="G3" s="467"/>
      <c r="H3" s="468" t="s">
        <v>490</v>
      </c>
    </row>
    <row r="4" spans="1:16" ht="42.75" thickBot="1">
      <c r="A4" s="91" t="s">
        <v>2</v>
      </c>
      <c r="B4" s="92" t="s">
        <v>3</v>
      </c>
      <c r="C4" s="92" t="s">
        <v>145</v>
      </c>
      <c r="D4" s="93" t="s">
        <v>482</v>
      </c>
      <c r="E4" s="94" t="s">
        <v>144</v>
      </c>
      <c r="F4" s="91" t="s">
        <v>141</v>
      </c>
      <c r="G4" s="94" t="s">
        <v>142</v>
      </c>
      <c r="H4" s="466" t="s">
        <v>404</v>
      </c>
      <c r="I4" s="94" t="s">
        <v>4</v>
      </c>
      <c r="J4" s="94" t="s">
        <v>496</v>
      </c>
      <c r="K4" s="94" t="s">
        <v>143</v>
      </c>
      <c r="L4" s="94" t="s">
        <v>481</v>
      </c>
      <c r="O4" s="375" t="s">
        <v>405</v>
      </c>
      <c r="P4" s="375">
        <v>66.916799999999995</v>
      </c>
    </row>
    <row r="5" spans="1:16" ht="15.75" thickBot="1">
      <c r="A5" s="740" t="s">
        <v>491</v>
      </c>
      <c r="B5" s="741"/>
      <c r="C5" s="741"/>
      <c r="D5" s="741"/>
      <c r="E5" s="741"/>
      <c r="F5" s="741"/>
      <c r="G5" s="741"/>
      <c r="H5" s="741"/>
      <c r="I5" s="741"/>
      <c r="J5" s="741"/>
      <c r="K5" s="741"/>
      <c r="L5" s="742"/>
    </row>
    <row r="6" spans="1:16" ht="18.75" hidden="1" customHeight="1">
      <c r="A6" s="671">
        <v>1</v>
      </c>
      <c r="B6" s="720" t="s">
        <v>492</v>
      </c>
      <c r="C6" s="674" t="s">
        <v>571</v>
      </c>
      <c r="D6" s="773"/>
      <c r="E6" s="767" t="s">
        <v>68</v>
      </c>
      <c r="F6" s="297"/>
      <c r="G6" s="399"/>
      <c r="H6" s="469"/>
      <c r="I6" s="458"/>
      <c r="J6" s="483"/>
      <c r="K6" s="194"/>
      <c r="L6" s="262"/>
    </row>
    <row r="7" spans="1:16" ht="21.75" customHeight="1">
      <c r="A7" s="663"/>
      <c r="B7" s="721"/>
      <c r="C7" s="665"/>
      <c r="D7" s="774"/>
      <c r="E7" s="768"/>
      <c r="F7" s="342">
        <v>20</v>
      </c>
      <c r="G7" s="491">
        <v>214</v>
      </c>
      <c r="H7" s="476"/>
      <c r="I7" s="452">
        <v>1.6</v>
      </c>
      <c r="J7" s="478">
        <f>G7*I7</f>
        <v>342.40000000000003</v>
      </c>
      <c r="K7" s="176">
        <f>G7*F7</f>
        <v>4280</v>
      </c>
      <c r="L7" s="347">
        <f>F7/I7</f>
        <v>12.5</v>
      </c>
    </row>
    <row r="8" spans="1:16" ht="27.75" customHeight="1" thickBot="1">
      <c r="A8" s="681"/>
      <c r="B8" s="722"/>
      <c r="C8" s="683"/>
      <c r="D8" s="775"/>
      <c r="E8" s="769"/>
      <c r="F8" s="348">
        <v>215</v>
      </c>
      <c r="G8" s="492">
        <v>206</v>
      </c>
      <c r="H8" s="506"/>
      <c r="I8" s="507">
        <v>1.6</v>
      </c>
      <c r="J8" s="486">
        <f>G8*I8</f>
        <v>329.6</v>
      </c>
      <c r="K8" s="199">
        <f>G8*F8</f>
        <v>44290</v>
      </c>
      <c r="L8" s="263">
        <f>F8/I8</f>
        <v>134.375</v>
      </c>
    </row>
    <row r="9" spans="1:16" ht="33.75" hidden="1" customHeight="1" thickBot="1">
      <c r="A9" s="496"/>
      <c r="B9" s="511" t="s">
        <v>505</v>
      </c>
      <c r="C9" s="495" t="s">
        <v>516</v>
      </c>
      <c r="D9" s="515"/>
      <c r="E9" s="257"/>
      <c r="F9" s="484"/>
      <c r="G9" s="485"/>
      <c r="H9" s="512"/>
      <c r="I9" s="513"/>
      <c r="J9" s="516"/>
      <c r="K9" s="514"/>
      <c r="L9" s="487"/>
    </row>
    <row r="10" spans="1:16" ht="16.5" hidden="1" customHeight="1" thickBot="1">
      <c r="A10" s="764">
        <v>2</v>
      </c>
      <c r="B10" s="770" t="s">
        <v>518</v>
      </c>
      <c r="C10" s="728" t="s">
        <v>520</v>
      </c>
      <c r="D10" s="737"/>
      <c r="E10" s="761" t="s">
        <v>68</v>
      </c>
      <c r="F10" s="297"/>
      <c r="G10" s="399"/>
      <c r="H10" s="482"/>
      <c r="I10" s="192"/>
      <c r="J10" s="483"/>
      <c r="K10" s="194"/>
      <c r="L10" s="262"/>
    </row>
    <row r="11" spans="1:16" ht="26.25" customHeight="1" thickBot="1">
      <c r="A11" s="765"/>
      <c r="B11" s="771"/>
      <c r="C11" s="729"/>
      <c r="D11" s="738"/>
      <c r="E11" s="762"/>
      <c r="F11" s="351">
        <v>20</v>
      </c>
      <c r="G11" s="178">
        <v>215</v>
      </c>
      <c r="H11" s="477"/>
      <c r="I11" s="179">
        <v>1.7</v>
      </c>
      <c r="J11" s="478">
        <f>G11*I11</f>
        <v>365.5</v>
      </c>
      <c r="K11" s="194">
        <f>G11*F11</f>
        <v>4300</v>
      </c>
      <c r="L11" s="277">
        <f>F11/I11</f>
        <v>11.764705882352942</v>
      </c>
    </row>
    <row r="12" spans="1:16" s="58" customFormat="1" ht="25.5" customHeight="1" thickBot="1">
      <c r="A12" s="766"/>
      <c r="B12" s="772"/>
      <c r="C12" s="730"/>
      <c r="D12" s="739"/>
      <c r="E12" s="763"/>
      <c r="F12" s="484">
        <v>215</v>
      </c>
      <c r="G12" s="485">
        <v>207</v>
      </c>
      <c r="H12" s="578"/>
      <c r="I12" s="579">
        <v>1.7</v>
      </c>
      <c r="J12" s="580">
        <f>G12*I12</f>
        <v>351.9</v>
      </c>
      <c r="K12" s="581">
        <f>G12*F12</f>
        <v>44505</v>
      </c>
      <c r="L12" s="582">
        <f>F12/I12</f>
        <v>126.47058823529412</v>
      </c>
    </row>
    <row r="13" spans="1:16" ht="18" hidden="1" customHeight="1">
      <c r="A13" s="671">
        <v>3</v>
      </c>
      <c r="B13" s="720" t="s">
        <v>517</v>
      </c>
      <c r="C13" s="674" t="s">
        <v>570</v>
      </c>
      <c r="D13" s="723"/>
      <c r="E13" s="724" t="s">
        <v>68</v>
      </c>
      <c r="F13" s="297"/>
      <c r="G13" s="399"/>
      <c r="H13" s="482"/>
      <c r="I13" s="458"/>
      <c r="J13" s="483"/>
      <c r="K13" s="194"/>
      <c r="L13" s="262"/>
    </row>
    <row r="14" spans="1:16" ht="16.5" customHeight="1">
      <c r="A14" s="663"/>
      <c r="B14" s="721"/>
      <c r="C14" s="665"/>
      <c r="D14" s="664"/>
      <c r="E14" s="690"/>
      <c r="F14" s="342">
        <v>20</v>
      </c>
      <c r="G14" s="574">
        <v>217</v>
      </c>
      <c r="H14" s="470"/>
      <c r="I14" s="452">
        <v>1.7</v>
      </c>
      <c r="J14" s="478">
        <f>G14*I14</f>
        <v>368.9</v>
      </c>
      <c r="K14" s="176">
        <f>G14*F14</f>
        <v>4340</v>
      </c>
      <c r="L14" s="347">
        <f>F14/I14</f>
        <v>11.764705882352942</v>
      </c>
    </row>
    <row r="15" spans="1:16" ht="19.5" customHeight="1" thickBot="1">
      <c r="A15" s="681"/>
      <c r="B15" s="722"/>
      <c r="C15" s="683"/>
      <c r="D15" s="696"/>
      <c r="E15" s="725"/>
      <c r="F15" s="348">
        <v>215</v>
      </c>
      <c r="G15" s="575">
        <v>208</v>
      </c>
      <c r="H15" s="583"/>
      <c r="I15" s="507">
        <v>1.7</v>
      </c>
      <c r="J15" s="486">
        <f>G15*I15</f>
        <v>353.59999999999997</v>
      </c>
      <c r="K15" s="199">
        <f>G15*F15</f>
        <v>44720</v>
      </c>
      <c r="L15" s="263">
        <f>F15/I15</f>
        <v>126.47058823529412</v>
      </c>
    </row>
    <row r="16" spans="1:16" ht="24.75" hidden="1" customHeight="1">
      <c r="A16" s="671">
        <v>4</v>
      </c>
      <c r="B16" s="720" t="s">
        <v>493</v>
      </c>
      <c r="C16" s="674" t="s">
        <v>506</v>
      </c>
      <c r="D16" s="723"/>
      <c r="E16" s="724" t="s">
        <v>68</v>
      </c>
      <c r="F16" s="297"/>
      <c r="G16" s="399"/>
      <c r="H16" s="482"/>
      <c r="I16" s="458"/>
      <c r="J16" s="483"/>
      <c r="K16" s="194"/>
      <c r="L16" s="262"/>
    </row>
    <row r="17" spans="1:13" ht="30.75" customHeight="1">
      <c r="A17" s="663"/>
      <c r="B17" s="721"/>
      <c r="C17" s="665"/>
      <c r="D17" s="664"/>
      <c r="E17" s="690"/>
      <c r="F17" s="342">
        <v>20</v>
      </c>
      <c r="G17" s="574">
        <v>219</v>
      </c>
      <c r="H17" s="470"/>
      <c r="I17" s="452">
        <v>1.6</v>
      </c>
      <c r="J17" s="478">
        <f>G17*I17</f>
        <v>350.40000000000003</v>
      </c>
      <c r="K17" s="176">
        <f>G17*F17</f>
        <v>4380</v>
      </c>
      <c r="L17" s="347">
        <f>F17/I17</f>
        <v>12.5</v>
      </c>
    </row>
    <row r="18" spans="1:13" ht="41.25" customHeight="1" thickBot="1">
      <c r="A18" s="681"/>
      <c r="B18" s="722"/>
      <c r="C18" s="683"/>
      <c r="D18" s="696"/>
      <c r="E18" s="725"/>
      <c r="F18" s="348">
        <v>215</v>
      </c>
      <c r="G18" s="575">
        <v>211</v>
      </c>
      <c r="H18" s="583"/>
      <c r="I18" s="507">
        <v>1.6</v>
      </c>
      <c r="J18" s="486">
        <f>G18*I18</f>
        <v>337.6</v>
      </c>
      <c r="K18" s="199">
        <f>G18*F18</f>
        <v>45365</v>
      </c>
      <c r="L18" s="263">
        <f>F18/I18</f>
        <v>134.375</v>
      </c>
    </row>
    <row r="19" spans="1:13" ht="21" hidden="1" customHeight="1">
      <c r="A19" s="671">
        <v>5</v>
      </c>
      <c r="B19" s="720" t="s">
        <v>494</v>
      </c>
      <c r="C19" s="674" t="s">
        <v>495</v>
      </c>
      <c r="D19" s="723"/>
      <c r="E19" s="724" t="s">
        <v>68</v>
      </c>
      <c r="F19" s="297"/>
      <c r="G19" s="399"/>
      <c r="H19" s="469"/>
      <c r="I19" s="458"/>
      <c r="J19" s="497"/>
      <c r="K19" s="194"/>
      <c r="L19" s="262"/>
    </row>
    <row r="20" spans="1:13" ht="31.5" customHeight="1">
      <c r="A20" s="663"/>
      <c r="B20" s="721"/>
      <c r="C20" s="665"/>
      <c r="D20" s="664"/>
      <c r="E20" s="690"/>
      <c r="F20" s="342">
        <v>20</v>
      </c>
      <c r="G20" s="574">
        <v>220</v>
      </c>
      <c r="H20" s="476"/>
      <c r="I20" s="452">
        <v>0.1</v>
      </c>
      <c r="J20" s="488">
        <f>G20*I20</f>
        <v>22</v>
      </c>
      <c r="K20" s="176">
        <f>G20*F20</f>
        <v>4400</v>
      </c>
      <c r="L20" s="347">
        <f>F20/I20</f>
        <v>200</v>
      </c>
    </row>
    <row r="21" spans="1:13" ht="29.25" customHeight="1" thickBot="1">
      <c r="A21" s="681"/>
      <c r="B21" s="722"/>
      <c r="C21" s="683"/>
      <c r="D21" s="696"/>
      <c r="E21" s="725"/>
      <c r="F21" s="348">
        <v>215</v>
      </c>
      <c r="G21" s="575">
        <v>211</v>
      </c>
      <c r="H21" s="506"/>
      <c r="I21" s="507">
        <v>0.1</v>
      </c>
      <c r="J21" s="500">
        <f>G21*I21</f>
        <v>21.1</v>
      </c>
      <c r="K21" s="199">
        <f>G21*F21</f>
        <v>45365</v>
      </c>
      <c r="L21" s="263">
        <f>F21/I21</f>
        <v>2150</v>
      </c>
    </row>
    <row r="22" spans="1:13" ht="25.5" hidden="1" customHeight="1">
      <c r="A22" s="734">
        <v>6</v>
      </c>
      <c r="B22" s="731" t="s">
        <v>507</v>
      </c>
      <c r="C22" s="728" t="s">
        <v>519</v>
      </c>
      <c r="D22" s="737"/>
      <c r="E22" s="493" t="s">
        <v>68</v>
      </c>
      <c r="F22" s="297"/>
      <c r="G22" s="399"/>
      <c r="H22" s="469"/>
      <c r="I22" s="458"/>
      <c r="J22" s="497"/>
      <c r="K22" s="194"/>
      <c r="L22" s="262"/>
    </row>
    <row r="23" spans="1:13" ht="24.75" customHeight="1">
      <c r="A23" s="735"/>
      <c r="B23" s="732"/>
      <c r="C23" s="729"/>
      <c r="D23" s="738"/>
      <c r="E23" s="490" t="s">
        <v>68</v>
      </c>
      <c r="F23" s="342">
        <v>20</v>
      </c>
      <c r="G23" s="491">
        <v>274</v>
      </c>
      <c r="H23" s="476"/>
      <c r="I23" s="452">
        <v>1.6</v>
      </c>
      <c r="J23" s="488">
        <f>G23*I23</f>
        <v>438.40000000000003</v>
      </c>
      <c r="K23" s="176">
        <f>G23*F23</f>
        <v>5480</v>
      </c>
      <c r="L23" s="347">
        <f>F23/I23</f>
        <v>12.5</v>
      </c>
    </row>
    <row r="24" spans="1:13" ht="24" customHeight="1" thickBot="1">
      <c r="A24" s="736"/>
      <c r="B24" s="733"/>
      <c r="C24" s="730"/>
      <c r="D24" s="739"/>
      <c r="E24" s="494" t="s">
        <v>68</v>
      </c>
      <c r="F24" s="348">
        <v>215</v>
      </c>
      <c r="G24" s="492">
        <v>263</v>
      </c>
      <c r="H24" s="506"/>
      <c r="I24" s="507">
        <v>1.6</v>
      </c>
      <c r="J24" s="500">
        <f>G24*I24</f>
        <v>420.8</v>
      </c>
      <c r="K24" s="199">
        <f>G24*F24</f>
        <v>56545</v>
      </c>
      <c r="L24" s="263">
        <f>F24/I24</f>
        <v>134.375</v>
      </c>
    </row>
    <row r="25" spans="1:13" ht="19.5" hidden="1" customHeight="1">
      <c r="A25" s="734">
        <v>7</v>
      </c>
      <c r="B25" s="731" t="s">
        <v>508</v>
      </c>
      <c r="C25" s="728" t="s">
        <v>509</v>
      </c>
      <c r="D25" s="737"/>
      <c r="E25" s="493" t="s">
        <v>68</v>
      </c>
      <c r="F25" s="297"/>
      <c r="G25" s="399"/>
      <c r="H25" s="469"/>
      <c r="I25" s="458"/>
      <c r="J25" s="497"/>
      <c r="K25" s="194"/>
      <c r="L25" s="262"/>
    </row>
    <row r="26" spans="1:13" ht="17.25" customHeight="1">
      <c r="A26" s="735"/>
      <c r="B26" s="732"/>
      <c r="C26" s="729"/>
      <c r="D26" s="738"/>
      <c r="E26" s="490" t="s">
        <v>68</v>
      </c>
      <c r="F26" s="342">
        <v>20</v>
      </c>
      <c r="G26" s="491">
        <v>214</v>
      </c>
      <c r="H26" s="476"/>
      <c r="I26" s="452">
        <v>4</v>
      </c>
      <c r="J26" s="488">
        <f>G26*I26</f>
        <v>856</v>
      </c>
      <c r="K26" s="176">
        <f>G26*F26</f>
        <v>4280</v>
      </c>
      <c r="L26" s="347"/>
    </row>
    <row r="27" spans="1:13" ht="18.75" customHeight="1" thickBot="1">
      <c r="A27" s="735"/>
      <c r="B27" s="732"/>
      <c r="C27" s="729"/>
      <c r="D27" s="738"/>
      <c r="E27" s="317" t="s">
        <v>68</v>
      </c>
      <c r="F27" s="353">
        <v>215</v>
      </c>
      <c r="G27" s="479">
        <v>206</v>
      </c>
      <c r="H27" s="480"/>
      <c r="I27" s="481">
        <v>4</v>
      </c>
      <c r="J27" s="504">
        <f>G27*I27</f>
        <v>824</v>
      </c>
      <c r="K27" s="295">
        <f>G27*F27</f>
        <v>44290</v>
      </c>
      <c r="L27" s="296"/>
    </row>
    <row r="28" spans="1:13" ht="18" customHeight="1">
      <c r="A28" s="671">
        <v>8</v>
      </c>
      <c r="B28" s="720" t="s">
        <v>510</v>
      </c>
      <c r="C28" s="674" t="s">
        <v>565</v>
      </c>
      <c r="D28" s="723"/>
      <c r="E28" s="493" t="s">
        <v>68</v>
      </c>
      <c r="F28" s="297">
        <v>1</v>
      </c>
      <c r="G28" s="399">
        <v>1950</v>
      </c>
      <c r="H28" s="469"/>
      <c r="I28" s="758" t="s">
        <v>566</v>
      </c>
      <c r="J28" s="497" t="e">
        <f>G28*I28</f>
        <v>#VALUE!</v>
      </c>
      <c r="K28" s="194">
        <f>G28*F28</f>
        <v>1950</v>
      </c>
      <c r="L28" s="262"/>
    </row>
    <row r="29" spans="1:13" ht="21" customHeight="1">
      <c r="A29" s="663"/>
      <c r="B29" s="721"/>
      <c r="C29" s="665"/>
      <c r="D29" s="664"/>
      <c r="E29" s="490" t="s">
        <v>68</v>
      </c>
      <c r="F29" s="342">
        <v>5</v>
      </c>
      <c r="G29" s="491">
        <v>1850</v>
      </c>
      <c r="H29" s="476"/>
      <c r="I29" s="759"/>
      <c r="J29" s="488">
        <f>G29*I29</f>
        <v>0</v>
      </c>
      <c r="K29" s="176">
        <f>G29*F29</f>
        <v>9250</v>
      </c>
      <c r="L29" s="347"/>
    </row>
    <row r="30" spans="1:13" ht="20.25" customHeight="1" thickBot="1">
      <c r="A30" s="681"/>
      <c r="B30" s="722"/>
      <c r="C30" s="683"/>
      <c r="D30" s="696"/>
      <c r="E30" s="494" t="s">
        <v>68</v>
      </c>
      <c r="F30" s="348">
        <v>20</v>
      </c>
      <c r="G30" s="492">
        <v>1725</v>
      </c>
      <c r="H30" s="506"/>
      <c r="I30" s="760"/>
      <c r="J30" s="500">
        <f>G30*I30</f>
        <v>0</v>
      </c>
      <c r="K30" s="199">
        <f>G30*F30</f>
        <v>34500</v>
      </c>
      <c r="L30" s="263"/>
    </row>
    <row r="31" spans="1:13" ht="15.75" thickBot="1">
      <c r="A31" s="740" t="s">
        <v>497</v>
      </c>
      <c r="B31" s="741"/>
      <c r="C31" s="741"/>
      <c r="D31" s="741"/>
      <c r="E31" s="741"/>
      <c r="F31" s="741"/>
      <c r="G31" s="741"/>
      <c r="H31" s="741"/>
      <c r="I31" s="741"/>
      <c r="J31" s="741"/>
      <c r="K31" s="741"/>
      <c r="L31" s="742"/>
    </row>
    <row r="32" spans="1:13" s="58" customFormat="1" ht="32.25" hidden="1" customHeight="1">
      <c r="A32" s="671">
        <v>9</v>
      </c>
      <c r="B32" s="720" t="s">
        <v>573</v>
      </c>
      <c r="C32" s="674" t="s">
        <v>574</v>
      </c>
      <c r="D32" s="723" t="s">
        <v>498</v>
      </c>
      <c r="E32" s="724" t="s">
        <v>68</v>
      </c>
      <c r="F32" s="297"/>
      <c r="G32" s="399"/>
      <c r="H32" s="474"/>
      <c r="I32" s="444"/>
      <c r="J32" s="497"/>
      <c r="K32" s="194"/>
      <c r="L32" s="498"/>
      <c r="M32" s="168"/>
    </row>
    <row r="33" spans="1:13" ht="20.25" customHeight="1">
      <c r="A33" s="663"/>
      <c r="B33" s="721"/>
      <c r="C33" s="665"/>
      <c r="D33" s="664"/>
      <c r="E33" s="690"/>
      <c r="F33" s="342">
        <v>216</v>
      </c>
      <c r="G33" s="574">
        <v>195</v>
      </c>
      <c r="H33" s="470">
        <v>4</v>
      </c>
      <c r="I33" s="392"/>
      <c r="J33" s="488">
        <f t="shared" ref="J33:J43" si="0">G33*I33</f>
        <v>0</v>
      </c>
      <c r="K33" s="176">
        <f>G33*F33</f>
        <v>42120</v>
      </c>
      <c r="L33" s="499" t="e">
        <f>F33/I33</f>
        <v>#DIV/0!</v>
      </c>
    </row>
    <row r="34" spans="1:13" ht="31.5" customHeight="1" thickBot="1">
      <c r="A34" s="681"/>
      <c r="B34" s="722"/>
      <c r="C34" s="683"/>
      <c r="D34" s="696"/>
      <c r="E34" s="725"/>
      <c r="F34" s="348">
        <v>1000</v>
      </c>
      <c r="G34" s="575">
        <v>187</v>
      </c>
      <c r="H34" s="473"/>
      <c r="I34" s="449"/>
      <c r="J34" s="500">
        <f t="shared" si="0"/>
        <v>0</v>
      </c>
      <c r="K34" s="199">
        <f>G34*F34</f>
        <v>187000</v>
      </c>
      <c r="L34" s="501" t="e">
        <f>F34/I34</f>
        <v>#DIV/0!</v>
      </c>
      <c r="M34" s="169"/>
    </row>
    <row r="35" spans="1:13" s="58" customFormat="1" ht="32.25" hidden="1" customHeight="1">
      <c r="A35" s="671">
        <v>10</v>
      </c>
      <c r="B35" s="720" t="s">
        <v>502</v>
      </c>
      <c r="C35" s="674" t="s">
        <v>644</v>
      </c>
      <c r="D35" s="723"/>
      <c r="E35" s="724" t="s">
        <v>68</v>
      </c>
      <c r="F35" s="297"/>
      <c r="G35" s="399"/>
      <c r="H35" s="474"/>
      <c r="I35" s="444"/>
      <c r="J35" s="497"/>
      <c r="K35" s="194"/>
      <c r="L35" s="498"/>
      <c r="M35" s="168"/>
    </row>
    <row r="36" spans="1:13" ht="34.5" customHeight="1">
      <c r="A36" s="663"/>
      <c r="B36" s="721"/>
      <c r="C36" s="665"/>
      <c r="D36" s="664"/>
      <c r="E36" s="690"/>
      <c r="F36" s="342">
        <v>20</v>
      </c>
      <c r="G36" s="491">
        <v>267</v>
      </c>
      <c r="H36" s="470">
        <v>4</v>
      </c>
      <c r="I36" s="392">
        <v>0.18</v>
      </c>
      <c r="J36" s="488">
        <f t="shared" si="0"/>
        <v>48.059999999999995</v>
      </c>
      <c r="K36" s="176">
        <f>G36*F36</f>
        <v>5340</v>
      </c>
      <c r="L36" s="499">
        <f>F36/I36</f>
        <v>111.11111111111111</v>
      </c>
    </row>
    <row r="37" spans="1:13" ht="37.5" customHeight="1" thickBot="1">
      <c r="A37" s="681"/>
      <c r="B37" s="722"/>
      <c r="C37" s="683"/>
      <c r="D37" s="696"/>
      <c r="E37" s="725"/>
      <c r="F37" s="348">
        <v>215</v>
      </c>
      <c r="G37" s="492">
        <v>257</v>
      </c>
      <c r="H37" s="473"/>
      <c r="I37" s="449">
        <v>0.18</v>
      </c>
      <c r="J37" s="500">
        <f t="shared" si="0"/>
        <v>46.26</v>
      </c>
      <c r="K37" s="199">
        <f>G37*F37</f>
        <v>55255</v>
      </c>
      <c r="L37" s="501">
        <f>F37/I37</f>
        <v>1194.4444444444446</v>
      </c>
      <c r="M37" s="169"/>
    </row>
    <row r="38" spans="1:13" ht="31.5" hidden="1" customHeight="1">
      <c r="A38" s="671">
        <v>11</v>
      </c>
      <c r="B38" s="720" t="s">
        <v>503</v>
      </c>
      <c r="C38" s="674" t="s">
        <v>567</v>
      </c>
      <c r="D38" s="723"/>
      <c r="E38" s="724" t="s">
        <v>68</v>
      </c>
      <c r="F38" s="297"/>
      <c r="G38" s="399"/>
      <c r="H38" s="474"/>
      <c r="I38" s="444"/>
      <c r="J38" s="497"/>
      <c r="K38" s="194"/>
      <c r="L38" s="498"/>
      <c r="M38" s="169"/>
    </row>
    <row r="39" spans="1:13" ht="39" customHeight="1">
      <c r="A39" s="663"/>
      <c r="B39" s="721"/>
      <c r="C39" s="665"/>
      <c r="D39" s="664"/>
      <c r="E39" s="690"/>
      <c r="F39" s="342">
        <v>20</v>
      </c>
      <c r="G39" s="491">
        <v>299</v>
      </c>
      <c r="H39" s="470">
        <v>4</v>
      </c>
      <c r="I39" s="392">
        <v>0.18</v>
      </c>
      <c r="J39" s="488">
        <f t="shared" si="0"/>
        <v>53.82</v>
      </c>
      <c r="K39" s="176">
        <f>G39*F39</f>
        <v>5980</v>
      </c>
      <c r="L39" s="499">
        <f>F39/I39</f>
        <v>111.11111111111111</v>
      </c>
      <c r="M39" s="169"/>
    </row>
    <row r="40" spans="1:13" ht="45" customHeight="1" thickBot="1">
      <c r="A40" s="681"/>
      <c r="B40" s="722"/>
      <c r="C40" s="683"/>
      <c r="D40" s="696"/>
      <c r="E40" s="725"/>
      <c r="F40" s="348">
        <v>220</v>
      </c>
      <c r="G40" s="492">
        <v>257</v>
      </c>
      <c r="H40" s="473"/>
      <c r="I40" s="449">
        <v>0.18</v>
      </c>
      <c r="J40" s="500">
        <f t="shared" si="0"/>
        <v>46.26</v>
      </c>
      <c r="K40" s="199">
        <f>G40*F40</f>
        <v>56540</v>
      </c>
      <c r="L40" s="501">
        <f>F40/I40</f>
        <v>1222.2222222222222</v>
      </c>
      <c r="M40" s="169"/>
    </row>
    <row r="41" spans="1:13" ht="4.5" hidden="1" customHeight="1">
      <c r="A41" s="671">
        <v>12</v>
      </c>
      <c r="B41" s="720" t="s">
        <v>504</v>
      </c>
      <c r="C41" s="674" t="s">
        <v>568</v>
      </c>
      <c r="D41" s="723"/>
      <c r="E41" s="724" t="s">
        <v>68</v>
      </c>
      <c r="F41" s="297"/>
      <c r="G41" s="399"/>
      <c r="H41" s="474"/>
      <c r="I41" s="444"/>
      <c r="J41" s="497"/>
      <c r="K41" s="194"/>
      <c r="L41" s="498"/>
      <c r="M41" s="169"/>
    </row>
    <row r="42" spans="1:13" ht="30" customHeight="1">
      <c r="A42" s="663"/>
      <c r="B42" s="721"/>
      <c r="C42" s="665"/>
      <c r="D42" s="664"/>
      <c r="E42" s="690"/>
      <c r="F42" s="342">
        <v>20</v>
      </c>
      <c r="G42" s="491">
        <v>267</v>
      </c>
      <c r="H42" s="470">
        <v>4</v>
      </c>
      <c r="I42" s="392">
        <v>0.15</v>
      </c>
      <c r="J42" s="488">
        <f t="shared" si="0"/>
        <v>40.049999999999997</v>
      </c>
      <c r="K42" s="176">
        <f>G42*F42</f>
        <v>5340</v>
      </c>
      <c r="L42" s="499">
        <f>F42/I42</f>
        <v>133.33333333333334</v>
      </c>
      <c r="M42" s="169"/>
    </row>
    <row r="43" spans="1:13" ht="29.25" customHeight="1" thickBot="1">
      <c r="A43" s="681"/>
      <c r="B43" s="722"/>
      <c r="C43" s="683"/>
      <c r="D43" s="696"/>
      <c r="E43" s="725"/>
      <c r="F43" s="348">
        <v>215</v>
      </c>
      <c r="G43" s="492">
        <v>257</v>
      </c>
      <c r="H43" s="473"/>
      <c r="I43" s="449">
        <v>0.15</v>
      </c>
      <c r="J43" s="500">
        <f t="shared" si="0"/>
        <v>38.549999999999997</v>
      </c>
      <c r="K43" s="199">
        <f>G43*F43</f>
        <v>55255</v>
      </c>
      <c r="L43" s="501">
        <f>F43/I43</f>
        <v>1433.3333333333335</v>
      </c>
      <c r="M43" s="169"/>
    </row>
    <row r="44" spans="1:13" ht="15.75" thickBot="1">
      <c r="A44" s="740" t="s">
        <v>511</v>
      </c>
      <c r="B44" s="741"/>
      <c r="C44" s="741"/>
      <c r="D44" s="741"/>
      <c r="E44" s="741"/>
      <c r="F44" s="741"/>
      <c r="G44" s="741"/>
      <c r="H44" s="741"/>
      <c r="I44" s="741"/>
      <c r="J44" s="741"/>
      <c r="K44" s="741"/>
      <c r="L44" s="742"/>
    </row>
    <row r="45" spans="1:13" s="58" customFormat="1" ht="32.25" hidden="1" customHeight="1">
      <c r="A45" s="671">
        <v>13</v>
      </c>
      <c r="B45" s="720" t="s">
        <v>499</v>
      </c>
      <c r="C45" s="674" t="s">
        <v>580</v>
      </c>
      <c r="D45" s="723" t="s">
        <v>513</v>
      </c>
      <c r="E45" s="724" t="s">
        <v>575</v>
      </c>
      <c r="F45" s="297"/>
      <c r="G45" s="399"/>
      <c r="H45" s="474"/>
      <c r="I45" s="444"/>
      <c r="J45" s="497"/>
      <c r="K45" s="194"/>
      <c r="L45" s="498"/>
      <c r="M45" s="168"/>
    </row>
    <row r="46" spans="1:13" ht="27.75" customHeight="1">
      <c r="A46" s="663"/>
      <c r="B46" s="721"/>
      <c r="C46" s="665"/>
      <c r="D46" s="664"/>
      <c r="E46" s="690"/>
      <c r="F46" s="342">
        <v>20</v>
      </c>
      <c r="G46" s="574">
        <v>208</v>
      </c>
      <c r="H46" s="470">
        <v>4</v>
      </c>
      <c r="I46" s="392">
        <v>0.8</v>
      </c>
      <c r="J46" s="488">
        <f t="shared" ref="J46:J56" si="1">G46*I46</f>
        <v>166.4</v>
      </c>
      <c r="K46" s="176">
        <f>G46*F46</f>
        <v>4160</v>
      </c>
      <c r="L46" s="499">
        <f t="shared" ref="L46:L56" si="2">F46/I46</f>
        <v>25</v>
      </c>
    </row>
    <row r="47" spans="1:13" ht="32.25" customHeight="1" thickBot="1">
      <c r="A47" s="681"/>
      <c r="B47" s="722"/>
      <c r="C47" s="683"/>
      <c r="D47" s="696"/>
      <c r="E47" s="725"/>
      <c r="F47" s="348">
        <v>215</v>
      </c>
      <c r="G47" s="575">
        <v>200</v>
      </c>
      <c r="H47" s="473"/>
      <c r="I47" s="449">
        <v>0.8</v>
      </c>
      <c r="J47" s="500">
        <f t="shared" si="1"/>
        <v>160</v>
      </c>
      <c r="K47" s="199">
        <f>G47*F47</f>
        <v>43000</v>
      </c>
      <c r="L47" s="501">
        <f t="shared" si="2"/>
        <v>268.75</v>
      </c>
      <c r="M47" s="169"/>
    </row>
    <row r="48" spans="1:13" s="58" customFormat="1" ht="36.75" hidden="1" customHeight="1">
      <c r="A48" s="671">
        <v>7</v>
      </c>
      <c r="B48" s="720" t="s">
        <v>500</v>
      </c>
      <c r="C48" s="674" t="s">
        <v>521</v>
      </c>
      <c r="D48" s="723"/>
      <c r="E48" s="724" t="s">
        <v>68</v>
      </c>
      <c r="F48" s="297"/>
      <c r="G48" s="399"/>
      <c r="H48" s="474"/>
      <c r="I48" s="444"/>
      <c r="J48" s="497"/>
      <c r="K48" s="194"/>
      <c r="L48" s="498"/>
      <c r="M48" s="168"/>
    </row>
    <row r="49" spans="1:14" ht="30" hidden="1" customHeight="1">
      <c r="A49" s="663"/>
      <c r="B49" s="721"/>
      <c r="C49" s="665"/>
      <c r="D49" s="664"/>
      <c r="E49" s="690"/>
      <c r="F49" s="342">
        <v>20</v>
      </c>
      <c r="G49" s="491">
        <v>185</v>
      </c>
      <c r="H49" s="470">
        <v>4</v>
      </c>
      <c r="I49" s="392">
        <v>0.4</v>
      </c>
      <c r="J49" s="488">
        <f t="shared" si="1"/>
        <v>74</v>
      </c>
      <c r="K49" s="176">
        <f>G49*F49</f>
        <v>3700</v>
      </c>
      <c r="L49" s="499">
        <f t="shared" si="2"/>
        <v>50</v>
      </c>
    </row>
    <row r="50" spans="1:14" ht="28.5" hidden="1" customHeight="1">
      <c r="A50" s="750"/>
      <c r="B50" s="751"/>
      <c r="C50" s="655"/>
      <c r="D50" s="726"/>
      <c r="E50" s="727"/>
      <c r="F50" s="353">
        <v>215</v>
      </c>
      <c r="G50" s="479">
        <v>174</v>
      </c>
      <c r="H50" s="502"/>
      <c r="I50" s="503">
        <v>0.4</v>
      </c>
      <c r="J50" s="504">
        <f t="shared" si="1"/>
        <v>69.600000000000009</v>
      </c>
      <c r="K50" s="295">
        <f>G50*F50</f>
        <v>37410</v>
      </c>
      <c r="L50" s="505">
        <f t="shared" si="2"/>
        <v>537.5</v>
      </c>
      <c r="M50" s="169"/>
    </row>
    <row r="51" spans="1:14" s="58" customFormat="1" ht="31.5" hidden="1" customHeight="1">
      <c r="A51" s="713">
        <v>14</v>
      </c>
      <c r="B51" s="720" t="s">
        <v>501</v>
      </c>
      <c r="C51" s="674" t="s">
        <v>581</v>
      </c>
      <c r="D51" s="723" t="s">
        <v>512</v>
      </c>
      <c r="E51" s="724" t="s">
        <v>68</v>
      </c>
      <c r="F51" s="297"/>
      <c r="G51" s="399"/>
      <c r="H51" s="474"/>
      <c r="I51" s="444"/>
      <c r="J51" s="497"/>
      <c r="K51" s="194"/>
      <c r="L51" s="498"/>
      <c r="M51" s="508">
        <f>I51</f>
        <v>0</v>
      </c>
      <c r="N51" s="489" t="e">
        <f>H51/K51</f>
        <v>#DIV/0!</v>
      </c>
    </row>
    <row r="52" spans="1:14" ht="23.25" customHeight="1">
      <c r="A52" s="701"/>
      <c r="B52" s="721"/>
      <c r="C52" s="665"/>
      <c r="D52" s="664"/>
      <c r="E52" s="690"/>
      <c r="F52" s="342">
        <v>20</v>
      </c>
      <c r="G52" s="572">
        <v>260</v>
      </c>
      <c r="H52" s="470">
        <v>4</v>
      </c>
      <c r="I52" s="392">
        <v>0.5</v>
      </c>
      <c r="J52" s="488">
        <f t="shared" si="1"/>
        <v>130</v>
      </c>
      <c r="K52" s="176">
        <f t="shared" ref="K52:K57" si="3">G52*F52</f>
        <v>5200</v>
      </c>
      <c r="L52" s="499">
        <f t="shared" si="2"/>
        <v>40</v>
      </c>
      <c r="M52" s="509">
        <f>I52*H52</f>
        <v>2</v>
      </c>
      <c r="N52" s="489">
        <f>H52/K52</f>
        <v>7.6923076923076923E-4</v>
      </c>
    </row>
    <row r="53" spans="1:14" ht="24.75" customHeight="1" thickBot="1">
      <c r="A53" s="749"/>
      <c r="B53" s="722"/>
      <c r="C53" s="683"/>
      <c r="D53" s="696"/>
      <c r="E53" s="725"/>
      <c r="F53" s="348">
        <v>215</v>
      </c>
      <c r="G53" s="573">
        <v>250</v>
      </c>
      <c r="H53" s="473"/>
      <c r="I53" s="449">
        <v>0.5</v>
      </c>
      <c r="J53" s="500">
        <f t="shared" si="1"/>
        <v>125</v>
      </c>
      <c r="K53" s="199">
        <f t="shared" si="3"/>
        <v>53750</v>
      </c>
      <c r="L53" s="501">
        <f t="shared" si="2"/>
        <v>430</v>
      </c>
      <c r="M53" s="510">
        <f>I53*H53</f>
        <v>0</v>
      </c>
      <c r="N53" s="489">
        <f>H53/K53</f>
        <v>0</v>
      </c>
    </row>
    <row r="54" spans="1:14" s="58" customFormat="1" ht="20.25" customHeight="1">
      <c r="A54" s="756">
        <v>15</v>
      </c>
      <c r="B54" s="754" t="s">
        <v>514</v>
      </c>
      <c r="C54" s="752" t="s">
        <v>576</v>
      </c>
      <c r="D54" s="584"/>
      <c r="E54" s="576" t="s">
        <v>68</v>
      </c>
      <c r="F54" s="190">
        <v>20</v>
      </c>
      <c r="G54" s="191">
        <v>282</v>
      </c>
      <c r="H54" s="475"/>
      <c r="I54" s="444">
        <v>2.5</v>
      </c>
      <c r="J54" s="585">
        <f t="shared" si="1"/>
        <v>705</v>
      </c>
      <c r="K54" s="586">
        <f t="shared" si="3"/>
        <v>5640</v>
      </c>
      <c r="L54" s="446">
        <f t="shared" si="2"/>
        <v>8</v>
      </c>
    </row>
    <row r="55" spans="1:14" s="58" customFormat="1" ht="20.25" customHeight="1" thickBot="1">
      <c r="A55" s="757"/>
      <c r="B55" s="755"/>
      <c r="C55" s="753"/>
      <c r="D55" s="587"/>
      <c r="E55" s="588" t="s">
        <v>68</v>
      </c>
      <c r="F55" s="589">
        <v>215</v>
      </c>
      <c r="G55" s="590">
        <v>271</v>
      </c>
      <c r="H55" s="591"/>
      <c r="I55" s="579">
        <v>2.5</v>
      </c>
      <c r="J55" s="592">
        <f t="shared" si="1"/>
        <v>677.5</v>
      </c>
      <c r="K55" s="593">
        <f t="shared" si="3"/>
        <v>58265</v>
      </c>
      <c r="L55" s="582">
        <f t="shared" si="2"/>
        <v>86</v>
      </c>
    </row>
    <row r="56" spans="1:14" s="58" customFormat="1" ht="18.75" customHeight="1">
      <c r="A56" s="743">
        <v>16</v>
      </c>
      <c r="B56" s="745" t="s">
        <v>515</v>
      </c>
      <c r="C56" s="747" t="s">
        <v>577</v>
      </c>
      <c r="D56" s="594"/>
      <c r="E56" s="576" t="s">
        <v>68</v>
      </c>
      <c r="F56" s="190">
        <v>20</v>
      </c>
      <c r="G56" s="191">
        <v>710</v>
      </c>
      <c r="H56" s="475"/>
      <c r="I56" s="444">
        <v>2.5</v>
      </c>
      <c r="J56" s="585">
        <f t="shared" si="1"/>
        <v>1775</v>
      </c>
      <c r="K56" s="586">
        <f t="shared" si="3"/>
        <v>14200</v>
      </c>
      <c r="L56" s="446">
        <f t="shared" si="2"/>
        <v>8</v>
      </c>
    </row>
    <row r="57" spans="1:14" s="58" customFormat="1" ht="16.5" customHeight="1" thickBot="1">
      <c r="A57" s="744"/>
      <c r="B57" s="746"/>
      <c r="C57" s="748"/>
      <c r="D57" s="595"/>
      <c r="E57" s="577" t="s">
        <v>68</v>
      </c>
      <c r="F57" s="195">
        <v>215</v>
      </c>
      <c r="G57" s="196">
        <v>690</v>
      </c>
      <c r="H57" s="472"/>
      <c r="I57" s="449">
        <v>2.5</v>
      </c>
      <c r="J57" s="596">
        <f>G57*I57</f>
        <v>1725</v>
      </c>
      <c r="K57" s="597">
        <f t="shared" si="3"/>
        <v>148350</v>
      </c>
      <c r="L57" s="450">
        <f>F57/I57</f>
        <v>86</v>
      </c>
    </row>
    <row r="59" spans="1:14">
      <c r="C59" s="41" t="s">
        <v>64</v>
      </c>
    </row>
    <row r="60" spans="1:14">
      <c r="C60" s="460" t="s">
        <v>65</v>
      </c>
    </row>
    <row r="61" spans="1:14">
      <c r="C61" s="461" t="s">
        <v>524</v>
      </c>
    </row>
    <row r="62" spans="1:14">
      <c r="C62" s="462" t="s">
        <v>84</v>
      </c>
    </row>
    <row r="63" spans="1:14">
      <c r="C63" s="462" t="s">
        <v>285</v>
      </c>
    </row>
  </sheetData>
  <mergeCells count="84">
    <mergeCell ref="I28:I30"/>
    <mergeCell ref="A44:L44"/>
    <mergeCell ref="C16:C18"/>
    <mergeCell ref="A1:L1"/>
    <mergeCell ref="A2:L2"/>
    <mergeCell ref="A5:L5"/>
    <mergeCell ref="D10:D12"/>
    <mergeCell ref="E10:E12"/>
    <mergeCell ref="A10:A12"/>
    <mergeCell ref="E6:E8"/>
    <mergeCell ref="A6:A8"/>
    <mergeCell ref="B10:B12"/>
    <mergeCell ref="C10:C12"/>
    <mergeCell ref="C6:C8"/>
    <mergeCell ref="B6:B8"/>
    <mergeCell ref="D6:D8"/>
    <mergeCell ref="A56:A57"/>
    <mergeCell ref="B56:B57"/>
    <mergeCell ref="C56:C57"/>
    <mergeCell ref="A51:A53"/>
    <mergeCell ref="A45:A47"/>
    <mergeCell ref="B45:B47"/>
    <mergeCell ref="C45:C47"/>
    <mergeCell ref="A48:A50"/>
    <mergeCell ref="B48:B50"/>
    <mergeCell ref="C48:C50"/>
    <mergeCell ref="B51:B53"/>
    <mergeCell ref="C54:C55"/>
    <mergeCell ref="B54:B55"/>
    <mergeCell ref="A54:A55"/>
    <mergeCell ref="C51:C53"/>
    <mergeCell ref="E16:E18"/>
    <mergeCell ref="E19:E21"/>
    <mergeCell ref="A31:L31"/>
    <mergeCell ref="A32:A34"/>
    <mergeCell ref="A38:A40"/>
    <mergeCell ref="B38:B40"/>
    <mergeCell ref="B32:B34"/>
    <mergeCell ref="C32:C34"/>
    <mergeCell ref="D32:D34"/>
    <mergeCell ref="A35:A37"/>
    <mergeCell ref="B35:B37"/>
    <mergeCell ref="C35:C37"/>
    <mergeCell ref="D35:D37"/>
    <mergeCell ref="E35:E37"/>
    <mergeCell ref="A28:A30"/>
    <mergeCell ref="B28:B30"/>
    <mergeCell ref="B16:B18"/>
    <mergeCell ref="D16:D18"/>
    <mergeCell ref="A16:A18"/>
    <mergeCell ref="A19:A21"/>
    <mergeCell ref="B19:B21"/>
    <mergeCell ref="C19:C21"/>
    <mergeCell ref="D19:D21"/>
    <mergeCell ref="C22:C24"/>
    <mergeCell ref="B22:B24"/>
    <mergeCell ref="A22:A24"/>
    <mergeCell ref="D22:D24"/>
    <mergeCell ref="C25:C27"/>
    <mergeCell ref="D25:D27"/>
    <mergeCell ref="B25:B27"/>
    <mergeCell ref="A25:A27"/>
    <mergeCell ref="A13:A15"/>
    <mergeCell ref="B13:B15"/>
    <mergeCell ref="C13:C15"/>
    <mergeCell ref="D13:D15"/>
    <mergeCell ref="E13:E15"/>
    <mergeCell ref="C28:C30"/>
    <mergeCell ref="D28:D30"/>
    <mergeCell ref="C38:C40"/>
    <mergeCell ref="D38:D40"/>
    <mergeCell ref="E38:E40"/>
    <mergeCell ref="E32:E34"/>
    <mergeCell ref="D48:D50"/>
    <mergeCell ref="E48:E50"/>
    <mergeCell ref="D51:D53"/>
    <mergeCell ref="E51:E53"/>
    <mergeCell ref="D45:D47"/>
    <mergeCell ref="E45:E47"/>
    <mergeCell ref="A41:A43"/>
    <mergeCell ref="B41:B43"/>
    <mergeCell ref="C41:C43"/>
    <mergeCell ref="D41:D43"/>
    <mergeCell ref="E41:E43"/>
  </mergeCells>
  <hyperlinks>
    <hyperlink ref="C62" r:id="rId1"/>
    <hyperlink ref="C63" r:id="rId2"/>
  </hyperlinks>
  <pageMargins left="0.31496062992125984" right="0.11811023622047245" top="0.15748031496062992" bottom="0" header="0.31496062992125984" footer="0"/>
  <pageSetup paperSize="9" scale="81" fitToHeight="0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O24"/>
  <sheetViews>
    <sheetView zoomScale="115" zoomScaleNormal="115" workbookViewId="0">
      <selection activeCell="M9" sqref="M9"/>
    </sheetView>
  </sheetViews>
  <sheetFormatPr defaultRowHeight="15"/>
  <cols>
    <col min="1" max="1" width="2.42578125" style="1" customWidth="1"/>
    <col min="2" max="2" width="21.7109375" style="242" customWidth="1"/>
    <col min="3" max="3" width="40.28515625" style="3" customWidth="1"/>
    <col min="4" max="4" width="14.5703125" style="242" customWidth="1"/>
    <col min="5" max="5" width="4.7109375" style="242" customWidth="1"/>
    <col min="6" max="6" width="4.7109375" style="4" customWidth="1"/>
    <col min="7" max="7" width="6" style="70" customWidth="1"/>
    <col min="8" max="8" width="5.140625" style="5" customWidth="1"/>
    <col min="9" max="9" width="4.85546875" style="4" hidden="1" customWidth="1"/>
    <col min="10" max="10" width="6.85546875" style="85" customWidth="1"/>
    <col min="11" max="11" width="6.85546875" style="4" bestFit="1" customWidth="1"/>
    <col min="12" max="12" width="15" style="4" customWidth="1"/>
    <col min="13" max="13" width="10.28515625" style="4" customWidth="1"/>
    <col min="14" max="16384" width="9.140625" style="4"/>
  </cols>
  <sheetData>
    <row r="1" spans="1:15" ht="25.5" customHeight="1">
      <c r="C1" s="777" t="s">
        <v>223</v>
      </c>
      <c r="D1" s="777"/>
      <c r="E1" s="777"/>
      <c r="F1" s="777"/>
      <c r="G1" s="777"/>
      <c r="H1" s="777"/>
      <c r="I1" s="777"/>
      <c r="J1" s="777"/>
      <c r="K1" s="777"/>
    </row>
    <row r="2" spans="1:15" s="6" customFormat="1" ht="22.5" customHeight="1">
      <c r="A2" s="786" t="s">
        <v>287</v>
      </c>
      <c r="B2" s="786"/>
      <c r="C2" s="786"/>
      <c r="D2" s="786"/>
      <c r="E2" s="786"/>
      <c r="F2" s="786"/>
      <c r="G2" s="786"/>
      <c r="H2" s="786"/>
      <c r="I2" s="786"/>
      <c r="J2" s="786"/>
      <c r="K2" s="786"/>
    </row>
    <row r="3" spans="1:15" s="10" customFormat="1" ht="21" customHeight="1" thickBot="1">
      <c r="A3" s="785" t="s">
        <v>301</v>
      </c>
      <c r="B3" s="785"/>
      <c r="C3" s="785"/>
      <c r="D3" s="785"/>
      <c r="E3" s="785"/>
      <c r="F3" s="785"/>
      <c r="G3" s="785"/>
      <c r="H3" s="785"/>
      <c r="I3" s="785"/>
      <c r="J3" s="785"/>
      <c r="K3" s="785"/>
    </row>
    <row r="4" spans="1:15" ht="30.75" customHeight="1" thickBot="1">
      <c r="A4" s="298" t="s">
        <v>2</v>
      </c>
      <c r="B4" s="299" t="s">
        <v>3</v>
      </c>
      <c r="C4" s="299" t="s">
        <v>145</v>
      </c>
      <c r="D4" s="299" t="s">
        <v>141</v>
      </c>
      <c r="E4" s="300" t="s">
        <v>144</v>
      </c>
      <c r="F4" s="300" t="s">
        <v>141</v>
      </c>
      <c r="G4" s="300" t="s">
        <v>142</v>
      </c>
      <c r="H4" s="300" t="s">
        <v>4</v>
      </c>
      <c r="I4" s="300" t="s">
        <v>66</v>
      </c>
      <c r="J4" s="300" t="s">
        <v>143</v>
      </c>
      <c r="K4" s="301" t="s">
        <v>463</v>
      </c>
    </row>
    <row r="5" spans="1:15" ht="51" customHeight="1" thickBot="1">
      <c r="A5" s="286">
        <v>1</v>
      </c>
      <c r="B5" s="371" t="s">
        <v>315</v>
      </c>
      <c r="C5" s="284" t="s">
        <v>324</v>
      </c>
      <c r="D5" s="284" t="s">
        <v>295</v>
      </c>
      <c r="E5" s="284" t="s">
        <v>68</v>
      </c>
      <c r="F5" s="190">
        <v>20</v>
      </c>
      <c r="G5" s="191">
        <v>185</v>
      </c>
      <c r="H5" s="192">
        <v>1.5</v>
      </c>
      <c r="I5" s="193">
        <f t="shared" ref="I5:I14" si="0">G5*H5</f>
        <v>277.5</v>
      </c>
      <c r="J5" s="194">
        <f t="shared" ref="J5:J17" si="1">F5*G5</f>
        <v>3700</v>
      </c>
      <c r="K5" s="262">
        <f>F5/H5</f>
        <v>13.333333333333334</v>
      </c>
    </row>
    <row r="6" spans="1:15" ht="71.25" customHeight="1" thickBot="1">
      <c r="A6" s="302">
        <v>2</v>
      </c>
      <c r="B6" s="371" t="s">
        <v>316</v>
      </c>
      <c r="C6" s="283" t="s">
        <v>386</v>
      </c>
      <c r="D6" s="245" t="s">
        <v>295</v>
      </c>
      <c r="E6" s="283" t="s">
        <v>68</v>
      </c>
      <c r="F6" s="228">
        <v>20</v>
      </c>
      <c r="G6" s="229">
        <v>199</v>
      </c>
      <c r="H6" s="309" t="s">
        <v>389</v>
      </c>
      <c r="I6" s="230" t="e">
        <f t="shared" si="0"/>
        <v>#VALUE!</v>
      </c>
      <c r="J6" s="231">
        <f t="shared" si="1"/>
        <v>3980</v>
      </c>
      <c r="K6" s="374" t="s">
        <v>390</v>
      </c>
      <c r="L6" s="14"/>
    </row>
    <row r="7" spans="1:15" ht="21" customHeight="1">
      <c r="A7" s="713">
        <v>3</v>
      </c>
      <c r="B7" s="779" t="s">
        <v>383</v>
      </c>
      <c r="C7" s="674" t="s">
        <v>385</v>
      </c>
      <c r="D7" s="203" t="s">
        <v>295</v>
      </c>
      <c r="E7" s="357" t="s">
        <v>68</v>
      </c>
      <c r="F7" s="190">
        <v>20</v>
      </c>
      <c r="G7" s="191">
        <v>141</v>
      </c>
      <c r="H7" s="192">
        <v>1.5</v>
      </c>
      <c r="I7" s="193"/>
      <c r="J7" s="194">
        <f t="shared" si="1"/>
        <v>2820</v>
      </c>
      <c r="K7" s="262">
        <f t="shared" ref="K7:K14" si="2">F7/H7</f>
        <v>13.333333333333334</v>
      </c>
      <c r="L7" s="14"/>
    </row>
    <row r="8" spans="1:15" ht="63" customHeight="1" thickBot="1">
      <c r="A8" s="749"/>
      <c r="B8" s="780"/>
      <c r="C8" s="683"/>
      <c r="D8" s="246" t="s">
        <v>384</v>
      </c>
      <c r="E8" s="358" t="s">
        <v>68</v>
      </c>
      <c r="F8" s="195">
        <v>200</v>
      </c>
      <c r="G8" s="196">
        <v>80</v>
      </c>
      <c r="H8" s="197">
        <v>1.5</v>
      </c>
      <c r="I8" s="198"/>
      <c r="J8" s="199">
        <f t="shared" si="1"/>
        <v>16000</v>
      </c>
      <c r="K8" s="263">
        <f t="shared" si="2"/>
        <v>133.33333333333334</v>
      </c>
      <c r="L8" s="14"/>
    </row>
    <row r="9" spans="1:15" ht="51" customHeight="1">
      <c r="A9" s="783">
        <v>4</v>
      </c>
      <c r="B9" s="781" t="s">
        <v>319</v>
      </c>
      <c r="C9" s="656" t="s">
        <v>523</v>
      </c>
      <c r="D9" s="373" t="s">
        <v>295</v>
      </c>
      <c r="E9" s="356" t="s">
        <v>68</v>
      </c>
      <c r="F9" s="243">
        <v>20</v>
      </c>
      <c r="G9" s="244">
        <v>163</v>
      </c>
      <c r="H9" s="179">
        <v>1.4</v>
      </c>
      <c r="I9" s="180"/>
      <c r="J9" s="181">
        <f t="shared" si="1"/>
        <v>3260</v>
      </c>
      <c r="K9" s="277">
        <f t="shared" si="2"/>
        <v>14.285714285714286</v>
      </c>
      <c r="L9" s="14"/>
    </row>
    <row r="10" spans="1:15" ht="54.75" customHeight="1" thickBot="1">
      <c r="A10" s="784"/>
      <c r="B10" s="782"/>
      <c r="C10" s="655"/>
      <c r="D10" s="248" t="s">
        <v>384</v>
      </c>
      <c r="E10" s="534" t="s">
        <v>68</v>
      </c>
      <c r="F10" s="249">
        <v>200</v>
      </c>
      <c r="G10" s="250">
        <v>99</v>
      </c>
      <c r="H10" s="251">
        <v>1.4</v>
      </c>
      <c r="I10" s="252"/>
      <c r="J10" s="295">
        <f t="shared" si="1"/>
        <v>19800</v>
      </c>
      <c r="K10" s="296">
        <f t="shared" si="2"/>
        <v>142.85714285714286</v>
      </c>
      <c r="L10" s="14"/>
    </row>
    <row r="11" spans="1:15" ht="28.5" customHeight="1">
      <c r="A11" s="796">
        <v>5</v>
      </c>
      <c r="B11" s="793" t="s">
        <v>462</v>
      </c>
      <c r="C11" s="788" t="s">
        <v>645</v>
      </c>
      <c r="D11" s="203" t="s">
        <v>297</v>
      </c>
      <c r="E11" s="532" t="s">
        <v>68</v>
      </c>
      <c r="F11" s="190">
        <v>25</v>
      </c>
      <c r="G11" s="191">
        <v>247</v>
      </c>
      <c r="H11" s="192">
        <v>1.7</v>
      </c>
      <c r="I11" s="193">
        <f t="shared" si="0"/>
        <v>419.9</v>
      </c>
      <c r="J11" s="194">
        <f t="shared" si="1"/>
        <v>6175</v>
      </c>
      <c r="K11" s="262">
        <f t="shared" si="2"/>
        <v>14.705882352941178</v>
      </c>
    </row>
    <row r="12" spans="1:15" ht="33" customHeight="1">
      <c r="A12" s="670"/>
      <c r="B12" s="794"/>
      <c r="C12" s="789"/>
      <c r="D12" s="165" t="s">
        <v>388</v>
      </c>
      <c r="E12" s="530" t="s">
        <v>68</v>
      </c>
      <c r="F12" s="455">
        <v>25</v>
      </c>
      <c r="G12" s="343">
        <v>257</v>
      </c>
      <c r="H12" s="174">
        <v>1.7</v>
      </c>
      <c r="I12" s="175">
        <f t="shared" si="0"/>
        <v>436.9</v>
      </c>
      <c r="J12" s="176">
        <f t="shared" si="1"/>
        <v>6425</v>
      </c>
      <c r="K12" s="347">
        <f t="shared" si="2"/>
        <v>14.705882352941178</v>
      </c>
    </row>
    <row r="13" spans="1:15" ht="23.25" customHeight="1">
      <c r="A13" s="670"/>
      <c r="B13" s="794"/>
      <c r="C13" s="669" t="s">
        <v>387</v>
      </c>
      <c r="D13" s="165" t="s">
        <v>297</v>
      </c>
      <c r="E13" s="530" t="s">
        <v>68</v>
      </c>
      <c r="F13" s="455">
        <v>20</v>
      </c>
      <c r="G13" s="343">
        <v>227</v>
      </c>
      <c r="H13" s="174">
        <v>1.7</v>
      </c>
      <c r="I13" s="175">
        <f t="shared" si="0"/>
        <v>385.9</v>
      </c>
      <c r="J13" s="176">
        <f t="shared" si="1"/>
        <v>4540</v>
      </c>
      <c r="K13" s="347">
        <f t="shared" si="2"/>
        <v>11.764705882352942</v>
      </c>
      <c r="M13" s="69"/>
      <c r="N13" s="69"/>
      <c r="O13" s="608"/>
    </row>
    <row r="14" spans="1:15" ht="30.75" customHeight="1" thickBot="1">
      <c r="A14" s="797"/>
      <c r="B14" s="795"/>
      <c r="C14" s="790"/>
      <c r="D14" s="246" t="s">
        <v>388</v>
      </c>
      <c r="E14" s="531" t="s">
        <v>68</v>
      </c>
      <c r="F14" s="195">
        <v>20</v>
      </c>
      <c r="G14" s="196">
        <v>237</v>
      </c>
      <c r="H14" s="197">
        <v>1.7</v>
      </c>
      <c r="I14" s="198">
        <f t="shared" si="0"/>
        <v>402.9</v>
      </c>
      <c r="J14" s="199">
        <f t="shared" si="1"/>
        <v>4740</v>
      </c>
      <c r="K14" s="263">
        <f t="shared" si="2"/>
        <v>11.764705882352942</v>
      </c>
      <c r="M14" s="69"/>
      <c r="N14" s="69"/>
    </row>
    <row r="15" spans="1:15" ht="51.75" customHeight="1">
      <c r="A15" s="658">
        <v>6</v>
      </c>
      <c r="B15" s="781" t="s">
        <v>302</v>
      </c>
      <c r="C15" s="656" t="s">
        <v>305</v>
      </c>
      <c r="D15" s="536" t="s">
        <v>522</v>
      </c>
      <c r="E15" s="556" t="s">
        <v>72</v>
      </c>
      <c r="F15" s="351">
        <v>20</v>
      </c>
      <c r="G15" s="244">
        <v>146</v>
      </c>
      <c r="H15" s="179">
        <v>1.2</v>
      </c>
      <c r="I15" s="180">
        <f>G15*H15</f>
        <v>175.2</v>
      </c>
      <c r="J15" s="181">
        <f t="shared" si="1"/>
        <v>2920</v>
      </c>
      <c r="K15" s="277">
        <f>F15/H15</f>
        <v>16.666666666666668</v>
      </c>
    </row>
    <row r="16" spans="1:15" ht="56.25" customHeight="1" thickBot="1">
      <c r="A16" s="749"/>
      <c r="B16" s="780"/>
      <c r="C16" s="683"/>
      <c r="D16" s="246" t="s">
        <v>384</v>
      </c>
      <c r="E16" s="285" t="s">
        <v>68</v>
      </c>
      <c r="F16" s="195">
        <v>200</v>
      </c>
      <c r="G16" s="196">
        <v>86</v>
      </c>
      <c r="H16" s="197">
        <v>1.2</v>
      </c>
      <c r="I16" s="198"/>
      <c r="J16" s="199">
        <f t="shared" si="1"/>
        <v>17200</v>
      </c>
      <c r="K16" s="263">
        <f>F16/H16</f>
        <v>166.66666666666669</v>
      </c>
    </row>
    <row r="17" spans="1:11" ht="50.25" customHeight="1" thickBot="1">
      <c r="A17" s="303">
        <v>7</v>
      </c>
      <c r="B17" s="372" t="s">
        <v>382</v>
      </c>
      <c r="C17" s="281" t="s">
        <v>381</v>
      </c>
      <c r="D17" s="281" t="s">
        <v>308</v>
      </c>
      <c r="E17" s="257" t="s">
        <v>68</v>
      </c>
      <c r="F17" s="304">
        <v>20</v>
      </c>
      <c r="G17" s="305">
        <v>161</v>
      </c>
      <c r="H17" s="306">
        <v>0.85</v>
      </c>
      <c r="I17" s="294">
        <f>G17*H17</f>
        <v>136.85</v>
      </c>
      <c r="J17" s="307">
        <f t="shared" si="1"/>
        <v>3220</v>
      </c>
      <c r="K17" s="308">
        <f>F17/H17</f>
        <v>23.529411764705884</v>
      </c>
    </row>
    <row r="18" spans="1:11" ht="18" customHeight="1">
      <c r="A18" s="791" t="s">
        <v>64</v>
      </c>
      <c r="B18" s="791"/>
      <c r="C18" s="791"/>
      <c r="D18" s="791"/>
      <c r="E18" s="791"/>
      <c r="F18" s="791"/>
      <c r="G18" s="791"/>
      <c r="H18" s="791"/>
      <c r="I18" s="791"/>
      <c r="J18" s="791"/>
    </row>
    <row r="19" spans="1:11" ht="14.25" customHeight="1">
      <c r="A19" s="792" t="s">
        <v>65</v>
      </c>
      <c r="B19" s="792"/>
      <c r="C19" s="792"/>
      <c r="D19" s="792"/>
      <c r="E19" s="792"/>
      <c r="F19" s="792"/>
      <c r="G19" s="792"/>
      <c r="H19" s="792"/>
      <c r="I19" s="792"/>
      <c r="J19" s="792"/>
    </row>
    <row r="20" spans="1:11" ht="14.25" customHeight="1">
      <c r="A20" s="778" t="s">
        <v>108</v>
      </c>
      <c r="B20" s="778"/>
      <c r="C20" s="778"/>
      <c r="D20" s="778"/>
      <c r="E20" s="778"/>
      <c r="F20" s="778"/>
      <c r="G20" s="778"/>
      <c r="H20" s="778"/>
      <c r="I20" s="778"/>
      <c r="J20" s="778"/>
    </row>
    <row r="21" spans="1:11" ht="14.25" customHeight="1">
      <c r="A21" s="787" t="s">
        <v>84</v>
      </c>
      <c r="B21" s="787"/>
      <c r="C21" s="787"/>
      <c r="D21" s="787"/>
      <c r="E21" s="787"/>
      <c r="F21" s="787"/>
      <c r="G21" s="787"/>
      <c r="H21" s="787"/>
      <c r="I21" s="787"/>
      <c r="J21" s="787"/>
    </row>
    <row r="22" spans="1:11" ht="12.75" customHeight="1">
      <c r="A22" s="787" t="s">
        <v>285</v>
      </c>
      <c r="B22" s="787"/>
      <c r="C22" s="787"/>
      <c r="D22" s="787"/>
      <c r="E22" s="787"/>
      <c r="F22" s="787"/>
      <c r="G22" s="787"/>
      <c r="H22" s="787"/>
      <c r="I22" s="787"/>
      <c r="J22" s="787"/>
    </row>
    <row r="24" spans="1:11" ht="15.75" customHeight="1">
      <c r="B24" s="776" t="s">
        <v>584</v>
      </c>
      <c r="C24" s="776"/>
    </row>
  </sheetData>
  <mergeCells count="22">
    <mergeCell ref="A19:J19"/>
    <mergeCell ref="B15:B16"/>
    <mergeCell ref="C15:C16"/>
    <mergeCell ref="A15:A16"/>
    <mergeCell ref="B11:B14"/>
    <mergeCell ref="A11:A14"/>
    <mergeCell ref="B24:C24"/>
    <mergeCell ref="C1:K1"/>
    <mergeCell ref="A20:J20"/>
    <mergeCell ref="B7:B8"/>
    <mergeCell ref="A7:A8"/>
    <mergeCell ref="C7:C8"/>
    <mergeCell ref="C9:C10"/>
    <mergeCell ref="B9:B10"/>
    <mergeCell ref="A9:A10"/>
    <mergeCell ref="A3:K3"/>
    <mergeCell ref="A2:K2"/>
    <mergeCell ref="A21:J21"/>
    <mergeCell ref="A22:J22"/>
    <mergeCell ref="C11:C12"/>
    <mergeCell ref="C13:C14"/>
    <mergeCell ref="A18:J18"/>
  </mergeCells>
  <hyperlinks>
    <hyperlink ref="A21" r:id="rId1"/>
    <hyperlink ref="A22" r:id="rId2"/>
  </hyperlinks>
  <pageMargins left="0.43307086614173229" right="0.23622047244094491" top="0.74803149606299213" bottom="0.15748031496062992" header="0.31496062992125984" footer="0.31496062992125984"/>
  <pageSetup paperSize="9" scale="85" orientation="portrait" verticalDpi="180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K23"/>
  <sheetViews>
    <sheetView topLeftCell="A11" zoomScale="115" zoomScaleNormal="115" workbookViewId="0">
      <selection activeCell="G10" sqref="G10"/>
    </sheetView>
  </sheetViews>
  <sheetFormatPr defaultRowHeight="15"/>
  <cols>
    <col min="1" max="1" width="2.42578125" style="1" customWidth="1"/>
    <col min="2" max="2" width="16.7109375" style="517" customWidth="1"/>
    <col min="3" max="3" width="48.140625" style="3" customWidth="1"/>
    <col min="4" max="4" width="9.140625" style="517" customWidth="1"/>
    <col min="5" max="5" width="3.85546875" style="517" customWidth="1"/>
    <col min="6" max="6" width="5.5703125" style="4" customWidth="1"/>
    <col min="7" max="7" width="6.5703125" style="70" customWidth="1"/>
    <col min="8" max="8" width="6.42578125" style="5" hidden="1" customWidth="1"/>
    <col min="9" max="9" width="7.5703125" style="4" hidden="1" customWidth="1"/>
    <col min="10" max="10" width="6.85546875" style="85" customWidth="1"/>
    <col min="11" max="11" width="6" style="4" hidden="1" customWidth="1"/>
    <col min="12" max="12" width="15" style="4" customWidth="1"/>
    <col min="13" max="13" width="10.28515625" style="4" customWidth="1"/>
    <col min="14" max="16384" width="9.140625" style="4"/>
  </cols>
  <sheetData>
    <row r="1" spans="1:11" ht="25.5" customHeight="1">
      <c r="C1" s="777" t="s">
        <v>223</v>
      </c>
      <c r="D1" s="777"/>
      <c r="E1" s="777"/>
      <c r="F1" s="777"/>
      <c r="G1" s="777"/>
      <c r="H1" s="777"/>
      <c r="I1" s="777"/>
      <c r="J1" s="777"/>
      <c r="K1" s="777"/>
    </row>
    <row r="2" spans="1:11" s="6" customFormat="1" ht="16.5" hidden="1" customHeight="1">
      <c r="A2" s="666" t="s">
        <v>380</v>
      </c>
      <c r="B2" s="666"/>
      <c r="C2" s="666"/>
      <c r="D2" s="666"/>
      <c r="E2" s="666"/>
      <c r="F2" s="666"/>
      <c r="G2" s="666"/>
      <c r="J2" s="83"/>
    </row>
    <row r="3" spans="1:11" s="10" customFormat="1" ht="19.5" customHeight="1">
      <c r="A3" s="801" t="s">
        <v>552</v>
      </c>
      <c r="B3" s="801"/>
      <c r="C3" s="801"/>
      <c r="D3" s="801"/>
      <c r="E3" s="801"/>
      <c r="F3" s="801"/>
      <c r="G3" s="801"/>
      <c r="H3" s="204"/>
      <c r="I3" s="204"/>
      <c r="J3" s="205" t="s">
        <v>553</v>
      </c>
    </row>
    <row r="4" spans="1:11" ht="30.75" customHeight="1" thickBot="1">
      <c r="A4" s="200" t="s">
        <v>2</v>
      </c>
      <c r="B4" s="201" t="s">
        <v>3</v>
      </c>
      <c r="C4" s="201" t="s">
        <v>145</v>
      </c>
      <c r="D4" s="202" t="s">
        <v>266</v>
      </c>
      <c r="E4" s="202" t="s">
        <v>144</v>
      </c>
      <c r="F4" s="200" t="s">
        <v>141</v>
      </c>
      <c r="G4" s="202" t="s">
        <v>142</v>
      </c>
      <c r="H4" s="202" t="s">
        <v>4</v>
      </c>
      <c r="I4" s="202" t="s">
        <v>66</v>
      </c>
      <c r="J4" s="202" t="s">
        <v>143</v>
      </c>
      <c r="K4" s="202" t="s">
        <v>67</v>
      </c>
    </row>
    <row r="5" spans="1:11" s="537" customFormat="1" ht="12" customHeight="1" thickBot="1">
      <c r="A5" s="798" t="s">
        <v>542</v>
      </c>
      <c r="B5" s="802"/>
      <c r="C5" s="802"/>
      <c r="D5" s="802"/>
      <c r="E5" s="802"/>
      <c r="F5" s="802"/>
      <c r="G5" s="802"/>
      <c r="H5" s="802"/>
      <c r="I5" s="802"/>
      <c r="J5" s="802"/>
      <c r="K5" s="803"/>
    </row>
    <row r="6" spans="1:11" ht="37.5" customHeight="1" thickBot="1">
      <c r="A6" s="543">
        <v>1</v>
      </c>
      <c r="B6" s="548" t="s">
        <v>528</v>
      </c>
      <c r="C6" s="521" t="s">
        <v>526</v>
      </c>
      <c r="D6" s="521" t="s">
        <v>525</v>
      </c>
      <c r="E6" s="521" t="s">
        <v>68</v>
      </c>
      <c r="F6" s="190">
        <v>10</v>
      </c>
      <c r="G6" s="191">
        <v>22</v>
      </c>
      <c r="H6" s="192">
        <v>0.3</v>
      </c>
      <c r="I6" s="193">
        <f>G6*H6</f>
        <v>6.6</v>
      </c>
      <c r="J6" s="540">
        <f t="shared" ref="J6:J18" si="0">F6*G6</f>
        <v>220</v>
      </c>
      <c r="K6" s="546">
        <f>F6/H6</f>
        <v>33.333333333333336</v>
      </c>
    </row>
    <row r="7" spans="1:11" ht="62.25" customHeight="1" thickBot="1">
      <c r="A7" s="544">
        <v>2</v>
      </c>
      <c r="B7" s="549" t="s">
        <v>527</v>
      </c>
      <c r="C7" s="520" t="s">
        <v>529</v>
      </c>
      <c r="D7" s="165" t="s">
        <v>530</v>
      </c>
      <c r="E7" s="520" t="s">
        <v>68</v>
      </c>
      <c r="F7" s="455">
        <v>25</v>
      </c>
      <c r="G7" s="343">
        <v>82</v>
      </c>
      <c r="H7" s="174">
        <v>0.15</v>
      </c>
      <c r="I7" s="175">
        <f>G7*H7</f>
        <v>12.299999999999999</v>
      </c>
      <c r="J7" s="541">
        <f>F7*G7</f>
        <v>2050</v>
      </c>
      <c r="K7" s="546">
        <f>F7/H7</f>
        <v>166.66666666666669</v>
      </c>
    </row>
    <row r="8" spans="1:11" ht="46.5" customHeight="1" thickBot="1">
      <c r="A8" s="545">
        <v>3</v>
      </c>
      <c r="B8" s="550" t="s">
        <v>531</v>
      </c>
      <c r="C8" s="551" t="s">
        <v>532</v>
      </c>
      <c r="D8" s="522" t="s">
        <v>533</v>
      </c>
      <c r="E8" s="522" t="s">
        <v>68</v>
      </c>
      <c r="F8" s="195">
        <v>200</v>
      </c>
      <c r="G8" s="196">
        <v>44</v>
      </c>
      <c r="H8" s="197">
        <v>0.4</v>
      </c>
      <c r="I8" s="198">
        <f>G8*H8</f>
        <v>17.600000000000001</v>
      </c>
      <c r="J8" s="542">
        <f>F8*G8</f>
        <v>8800</v>
      </c>
      <c r="K8" s="547">
        <f>F8/H8</f>
        <v>500</v>
      </c>
    </row>
    <row r="9" spans="1:11" s="537" customFormat="1" ht="13.5" customHeight="1" thickBot="1">
      <c r="A9" s="804" t="s">
        <v>541</v>
      </c>
      <c r="B9" s="799"/>
      <c r="C9" s="799"/>
      <c r="D9" s="799"/>
      <c r="E9" s="799"/>
      <c r="F9" s="799"/>
      <c r="G9" s="799"/>
      <c r="H9" s="799"/>
      <c r="I9" s="799"/>
      <c r="J9" s="799"/>
      <c r="K9" s="805"/>
    </row>
    <row r="10" spans="1:11" ht="73.5" customHeight="1">
      <c r="A10" s="538">
        <v>4</v>
      </c>
      <c r="B10" s="539" t="s">
        <v>536</v>
      </c>
      <c r="C10" s="521" t="s">
        <v>534</v>
      </c>
      <c r="D10" s="521" t="s">
        <v>535</v>
      </c>
      <c r="E10" s="523" t="s">
        <v>68</v>
      </c>
      <c r="F10" s="297">
        <v>30</v>
      </c>
      <c r="G10" s="191">
        <v>112</v>
      </c>
      <c r="H10" s="192">
        <v>3</v>
      </c>
      <c r="I10" s="193">
        <f>G10*H10</f>
        <v>336</v>
      </c>
      <c r="J10" s="540">
        <f t="shared" si="0"/>
        <v>3360</v>
      </c>
      <c r="K10" s="138">
        <f>F10/H10</f>
        <v>10</v>
      </c>
    </row>
    <row r="11" spans="1:11" ht="96" customHeight="1">
      <c r="A11" s="406">
        <v>5</v>
      </c>
      <c r="B11" s="409" t="s">
        <v>537</v>
      </c>
      <c r="C11" s="520" t="s">
        <v>554</v>
      </c>
      <c r="D11" s="520" t="s">
        <v>525</v>
      </c>
      <c r="E11" s="524" t="s">
        <v>72</v>
      </c>
      <c r="F11" s="342">
        <v>10</v>
      </c>
      <c r="G11" s="343">
        <v>32</v>
      </c>
      <c r="H11" s="174">
        <v>2.8</v>
      </c>
      <c r="I11" s="175">
        <f>G11*H11</f>
        <v>89.6</v>
      </c>
      <c r="J11" s="541">
        <f t="shared" si="0"/>
        <v>320</v>
      </c>
      <c r="K11" s="138">
        <f>F11/H11</f>
        <v>3.5714285714285716</v>
      </c>
    </row>
    <row r="12" spans="1:11" ht="75.75" customHeight="1" thickBot="1">
      <c r="A12" s="406">
        <v>6</v>
      </c>
      <c r="B12" s="410" t="s">
        <v>538</v>
      </c>
      <c r="C12" s="522" t="s">
        <v>539</v>
      </c>
      <c r="D12" s="522" t="s">
        <v>540</v>
      </c>
      <c r="E12" s="525" t="s">
        <v>72</v>
      </c>
      <c r="F12" s="348">
        <v>10</v>
      </c>
      <c r="G12" s="196">
        <v>50</v>
      </c>
      <c r="H12" s="197">
        <v>2.7</v>
      </c>
      <c r="I12" s="198">
        <f>G12*H12</f>
        <v>135</v>
      </c>
      <c r="J12" s="542">
        <f t="shared" si="0"/>
        <v>500</v>
      </c>
      <c r="K12" s="138">
        <f>F12/H12</f>
        <v>3.7037037037037033</v>
      </c>
    </row>
    <row r="13" spans="1:11" s="537" customFormat="1" ht="12" customHeight="1" thickBot="1">
      <c r="A13" s="798" t="s">
        <v>543</v>
      </c>
      <c r="B13" s="799"/>
      <c r="C13" s="799"/>
      <c r="D13" s="799"/>
      <c r="E13" s="799"/>
      <c r="F13" s="799"/>
      <c r="G13" s="799"/>
      <c r="H13" s="799"/>
      <c r="I13" s="799"/>
      <c r="J13" s="799"/>
      <c r="K13" s="800"/>
    </row>
    <row r="14" spans="1:11" ht="117" customHeight="1" thickBot="1">
      <c r="A14" s="273">
        <v>7</v>
      </c>
      <c r="B14" s="552" t="s">
        <v>544</v>
      </c>
      <c r="C14" s="253" t="s">
        <v>545</v>
      </c>
      <c r="D14" s="253" t="s">
        <v>535</v>
      </c>
      <c r="E14" s="553" t="s">
        <v>68</v>
      </c>
      <c r="F14" s="254">
        <v>30</v>
      </c>
      <c r="G14" s="255">
        <v>40</v>
      </c>
      <c r="H14" s="187">
        <v>0.15</v>
      </c>
      <c r="I14" s="188">
        <f>G14*H14</f>
        <v>6</v>
      </c>
      <c r="J14" s="554">
        <f t="shared" si="0"/>
        <v>1200</v>
      </c>
      <c r="K14" s="138">
        <f>F14/H14</f>
        <v>200</v>
      </c>
    </row>
    <row r="15" spans="1:11" s="537" customFormat="1" ht="12" thickBot="1">
      <c r="A15" s="808" t="s">
        <v>546</v>
      </c>
      <c r="B15" s="799"/>
      <c r="C15" s="799"/>
      <c r="D15" s="799"/>
      <c r="E15" s="799"/>
      <c r="F15" s="799"/>
      <c r="G15" s="799"/>
      <c r="H15" s="799"/>
      <c r="I15" s="799"/>
      <c r="J15" s="799"/>
      <c r="K15" s="803"/>
    </row>
    <row r="16" spans="1:11" ht="71.25" customHeight="1" thickBot="1">
      <c r="A16" s="273">
        <v>8</v>
      </c>
      <c r="B16" s="182" t="s">
        <v>547</v>
      </c>
      <c r="C16" s="206" t="s">
        <v>548</v>
      </c>
      <c r="D16" s="184" t="s">
        <v>535</v>
      </c>
      <c r="E16" s="185" t="s">
        <v>68</v>
      </c>
      <c r="F16" s="183">
        <v>30</v>
      </c>
      <c r="G16" s="186">
        <v>34</v>
      </c>
      <c r="H16" s="187"/>
      <c r="I16" s="188"/>
      <c r="J16" s="554">
        <f t="shared" si="0"/>
        <v>1020</v>
      </c>
      <c r="K16" s="555"/>
    </row>
    <row r="17" spans="1:11" s="537" customFormat="1" ht="12" thickBot="1">
      <c r="A17" s="808" t="s">
        <v>549</v>
      </c>
      <c r="B17" s="799"/>
      <c r="C17" s="799"/>
      <c r="D17" s="799"/>
      <c r="E17" s="799"/>
      <c r="F17" s="799"/>
      <c r="G17" s="799"/>
      <c r="H17" s="799"/>
      <c r="I17" s="799"/>
      <c r="J17" s="799"/>
      <c r="K17" s="803"/>
    </row>
    <row r="18" spans="1:11" ht="73.5" customHeight="1" thickBot="1">
      <c r="A18" s="273">
        <v>9</v>
      </c>
      <c r="B18" s="552" t="s">
        <v>550</v>
      </c>
      <c r="C18" s="253" t="s">
        <v>551</v>
      </c>
      <c r="D18" s="253" t="s">
        <v>525</v>
      </c>
      <c r="E18" s="185" t="s">
        <v>72</v>
      </c>
      <c r="F18" s="183">
        <v>10</v>
      </c>
      <c r="G18" s="186">
        <v>60</v>
      </c>
      <c r="H18" s="187"/>
      <c r="I18" s="188"/>
      <c r="J18" s="554">
        <f t="shared" si="0"/>
        <v>600</v>
      </c>
      <c r="K18" s="147"/>
    </row>
    <row r="19" spans="1:11" hidden="1">
      <c r="A19" s="809" t="s">
        <v>64</v>
      </c>
      <c r="B19" s="809"/>
      <c r="C19" s="809"/>
      <c r="D19" s="809"/>
      <c r="E19" s="809"/>
      <c r="F19" s="809"/>
      <c r="G19" s="809"/>
      <c r="H19" s="809"/>
      <c r="I19" s="809"/>
      <c r="J19" s="809"/>
    </row>
    <row r="20" spans="1:11">
      <c r="A20" s="810" t="s">
        <v>555</v>
      </c>
      <c r="B20" s="810"/>
      <c r="C20" s="810"/>
      <c r="D20" s="810"/>
      <c r="E20" s="810"/>
      <c r="F20" s="810"/>
      <c r="G20" s="810"/>
      <c r="H20" s="810"/>
      <c r="I20" s="810"/>
      <c r="J20" s="810"/>
    </row>
    <row r="21" spans="1:11" hidden="1">
      <c r="A21" s="806"/>
      <c r="B21" s="806"/>
      <c r="C21" s="806"/>
      <c r="D21" s="806"/>
      <c r="E21" s="806"/>
      <c r="F21" s="806"/>
      <c r="G21" s="806"/>
      <c r="H21" s="806"/>
      <c r="I21" s="806"/>
      <c r="J21" s="806"/>
    </row>
    <row r="22" spans="1:11">
      <c r="A22" s="807" t="s">
        <v>84</v>
      </c>
      <c r="B22" s="807"/>
      <c r="C22" s="807"/>
      <c r="D22" s="807"/>
      <c r="E22" s="807"/>
      <c r="F22" s="807"/>
      <c r="G22" s="807"/>
      <c r="H22" s="807"/>
      <c r="I22" s="807"/>
      <c r="J22" s="807"/>
    </row>
    <row r="23" spans="1:11">
      <c r="A23" s="807" t="s">
        <v>285</v>
      </c>
      <c r="B23" s="807"/>
      <c r="C23" s="807"/>
      <c r="D23" s="807"/>
      <c r="E23" s="807"/>
      <c r="F23" s="807"/>
      <c r="G23" s="807"/>
      <c r="H23" s="807"/>
      <c r="I23" s="807"/>
      <c r="J23" s="807"/>
    </row>
  </sheetData>
  <mergeCells count="13">
    <mergeCell ref="A21:J21"/>
    <mergeCell ref="A22:J22"/>
    <mergeCell ref="A23:J23"/>
    <mergeCell ref="A15:K15"/>
    <mergeCell ref="A19:J19"/>
    <mergeCell ref="A20:J20"/>
    <mergeCell ref="A17:K17"/>
    <mergeCell ref="A13:K13"/>
    <mergeCell ref="C1:K1"/>
    <mergeCell ref="A2:G2"/>
    <mergeCell ref="A3:G3"/>
    <mergeCell ref="A5:K5"/>
    <mergeCell ref="A9:K9"/>
  </mergeCells>
  <hyperlinks>
    <hyperlink ref="A22" r:id="rId1"/>
    <hyperlink ref="A23" r:id="rId2"/>
  </hyperlinks>
  <pageMargins left="0.23622047244094491" right="0.23622047244094491" top="0.15748031496062992" bottom="0.15748031496062992" header="0.31496062992125984" footer="0.31496062992125984"/>
  <pageSetup paperSize="9" orientation="portrait" verticalDpi="18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topLeftCell="A13" workbookViewId="0">
      <selection activeCell="E25" sqref="E25"/>
    </sheetView>
  </sheetViews>
  <sheetFormatPr defaultRowHeight="15"/>
  <cols>
    <col min="1" max="1" width="17.140625" customWidth="1"/>
    <col min="3" max="3" width="45.140625" customWidth="1"/>
    <col min="4" max="4" width="10.140625" style="620" customWidth="1"/>
    <col min="7" max="7" width="8" customWidth="1"/>
    <col min="8" max="8" width="5.7109375" customWidth="1"/>
    <col min="9" max="9" width="9.140625" style="631"/>
    <col min="10" max="10" width="9.140625" style="627"/>
  </cols>
  <sheetData>
    <row r="1" spans="1:10">
      <c r="A1" s="818" t="s">
        <v>617</v>
      </c>
      <c r="B1" s="818"/>
      <c r="C1" s="818"/>
      <c r="D1" s="818"/>
      <c r="E1" s="818"/>
      <c r="F1" s="818"/>
      <c r="G1" s="818"/>
      <c r="H1" s="818"/>
      <c r="I1" s="819">
        <v>54.82</v>
      </c>
      <c r="J1" s="819"/>
    </row>
    <row r="2" spans="1:10">
      <c r="A2" s="820" t="s">
        <v>3</v>
      </c>
      <c r="B2" s="820" t="s">
        <v>590</v>
      </c>
      <c r="C2" s="830"/>
      <c r="D2" s="820" t="s">
        <v>141</v>
      </c>
      <c r="E2" s="820" t="s">
        <v>603</v>
      </c>
      <c r="F2" s="820" t="s">
        <v>591</v>
      </c>
      <c r="G2" s="820" t="s">
        <v>592</v>
      </c>
      <c r="H2" s="820" t="s">
        <v>604</v>
      </c>
      <c r="I2" s="820" t="s">
        <v>614</v>
      </c>
      <c r="J2" s="820" t="s">
        <v>602</v>
      </c>
    </row>
    <row r="3" spans="1:10">
      <c r="A3" s="830"/>
      <c r="B3" s="830"/>
      <c r="C3" s="830"/>
      <c r="D3" s="830"/>
      <c r="E3" s="830"/>
      <c r="F3" s="830"/>
      <c r="G3" s="830"/>
      <c r="H3" s="830"/>
      <c r="I3" s="821"/>
      <c r="J3" s="822"/>
    </row>
    <row r="4" spans="1:10" ht="15" customHeight="1">
      <c r="A4" s="823" t="s">
        <v>593</v>
      </c>
      <c r="B4" s="824"/>
      <c r="C4" s="824"/>
      <c r="D4" s="824"/>
      <c r="E4" s="824"/>
      <c r="F4" s="824"/>
      <c r="G4" s="824"/>
      <c r="H4" s="824"/>
      <c r="I4" s="824"/>
      <c r="J4" s="824"/>
    </row>
    <row r="5" spans="1:10" ht="59.25" customHeight="1">
      <c r="A5" s="617" t="s">
        <v>594</v>
      </c>
      <c r="B5" s="825" t="s">
        <v>605</v>
      </c>
      <c r="C5" s="814"/>
      <c r="D5" s="626">
        <v>4</v>
      </c>
      <c r="E5" s="618" t="s">
        <v>399</v>
      </c>
      <c r="F5" s="618" t="s">
        <v>68</v>
      </c>
      <c r="G5" s="618" t="s">
        <v>404</v>
      </c>
      <c r="H5" s="625">
        <v>7.64</v>
      </c>
      <c r="I5" s="628">
        <f>H5*I1</f>
        <v>418.82479999999998</v>
      </c>
      <c r="J5" s="629">
        <f>D5*I5</f>
        <v>1675.2991999999999</v>
      </c>
    </row>
    <row r="6" spans="1:10" ht="45" customHeight="1">
      <c r="A6" s="617" t="s">
        <v>595</v>
      </c>
      <c r="B6" s="825" t="s">
        <v>606</v>
      </c>
      <c r="C6" s="814"/>
      <c r="D6" s="626">
        <v>18</v>
      </c>
      <c r="E6" s="618" t="s">
        <v>400</v>
      </c>
      <c r="F6" s="618" t="s">
        <v>68</v>
      </c>
      <c r="G6" s="618" t="s">
        <v>404</v>
      </c>
      <c r="H6" s="625">
        <v>5.13</v>
      </c>
      <c r="I6" s="628">
        <f>H6*I1</f>
        <v>281.22660000000002</v>
      </c>
      <c r="J6" s="629">
        <f t="shared" ref="J6:J13" si="0">D6*I6</f>
        <v>5062.0788000000002</v>
      </c>
    </row>
    <row r="7" spans="1:10" ht="36.75" customHeight="1">
      <c r="A7" s="617" t="s">
        <v>395</v>
      </c>
      <c r="B7" s="825" t="s">
        <v>607</v>
      </c>
      <c r="C7" s="814"/>
      <c r="D7" s="626">
        <v>18</v>
      </c>
      <c r="E7" s="618" t="s">
        <v>400</v>
      </c>
      <c r="F7" s="618" t="s">
        <v>68</v>
      </c>
      <c r="G7" s="618" t="s">
        <v>404</v>
      </c>
      <c r="H7" s="625">
        <v>7.38</v>
      </c>
      <c r="I7" s="628">
        <f>H7*I1</f>
        <v>404.57159999999999</v>
      </c>
      <c r="J7" s="629">
        <f t="shared" si="0"/>
        <v>7282.2888000000003</v>
      </c>
    </row>
    <row r="8" spans="1:10">
      <c r="A8" s="826" t="s">
        <v>596</v>
      </c>
      <c r="B8" s="825" t="s">
        <v>609</v>
      </c>
      <c r="C8" s="814"/>
      <c r="D8" s="626">
        <v>12</v>
      </c>
      <c r="E8" s="618" t="s">
        <v>399</v>
      </c>
      <c r="F8" s="618" t="s">
        <v>68</v>
      </c>
      <c r="G8" s="618" t="s">
        <v>404</v>
      </c>
      <c r="H8" s="625">
        <v>6.41</v>
      </c>
      <c r="I8" s="628">
        <f>H8*I1</f>
        <v>351.39620000000002</v>
      </c>
      <c r="J8" s="629">
        <f t="shared" si="0"/>
        <v>4216.7543999999998</v>
      </c>
    </row>
    <row r="9" spans="1:10" ht="20.25" customHeight="1">
      <c r="A9" s="827"/>
      <c r="B9" s="828"/>
      <c r="C9" s="827"/>
      <c r="D9" s="626">
        <v>12</v>
      </c>
      <c r="E9" s="618" t="s">
        <v>400</v>
      </c>
      <c r="F9" s="618" t="s">
        <v>68</v>
      </c>
      <c r="G9" s="618" t="s">
        <v>404</v>
      </c>
      <c r="H9" s="625">
        <v>6.6</v>
      </c>
      <c r="I9" s="628">
        <f>H9*I1</f>
        <v>361.81199999999995</v>
      </c>
      <c r="J9" s="629">
        <f t="shared" si="0"/>
        <v>4341.7439999999997</v>
      </c>
    </row>
    <row r="10" spans="1:10" ht="24" customHeight="1">
      <c r="A10" s="617" t="s">
        <v>402</v>
      </c>
      <c r="B10" s="825" t="s">
        <v>608</v>
      </c>
      <c r="C10" s="814"/>
      <c r="D10" s="626">
        <v>12</v>
      </c>
      <c r="E10" s="618" t="s">
        <v>400</v>
      </c>
      <c r="F10" s="618" t="s">
        <v>68</v>
      </c>
      <c r="G10" s="618" t="s">
        <v>404</v>
      </c>
      <c r="H10" s="625">
        <v>8.3000000000000007</v>
      </c>
      <c r="I10" s="628">
        <f>H10*I1</f>
        <v>455.00600000000003</v>
      </c>
      <c r="J10" s="629">
        <f t="shared" si="0"/>
        <v>5460.0720000000001</v>
      </c>
    </row>
    <row r="11" spans="1:10" ht="45.75" customHeight="1">
      <c r="A11" s="623" t="s">
        <v>406</v>
      </c>
      <c r="B11" s="813" t="s">
        <v>616</v>
      </c>
      <c r="C11" s="814"/>
      <c r="D11" s="626">
        <v>10</v>
      </c>
      <c r="E11" s="618" t="s">
        <v>399</v>
      </c>
      <c r="F11" s="618" t="s">
        <v>68</v>
      </c>
      <c r="G11" s="618" t="s">
        <v>404</v>
      </c>
      <c r="H11" s="625">
        <v>12.5</v>
      </c>
      <c r="I11" s="628">
        <f>H11*I1</f>
        <v>685.25</v>
      </c>
      <c r="J11" s="629">
        <f t="shared" si="0"/>
        <v>6852.5</v>
      </c>
    </row>
    <row r="12" spans="1:10" ht="34.5" customHeight="1">
      <c r="A12" s="617" t="s">
        <v>407</v>
      </c>
      <c r="B12" s="825" t="s">
        <v>601</v>
      </c>
      <c r="C12" s="814"/>
      <c r="D12" s="626">
        <v>20</v>
      </c>
      <c r="E12" s="618" t="s">
        <v>400</v>
      </c>
      <c r="F12" s="618" t="s">
        <v>68</v>
      </c>
      <c r="G12" s="618" t="s">
        <v>404</v>
      </c>
      <c r="H12" s="625">
        <v>6.28</v>
      </c>
      <c r="I12" s="628">
        <f>H12*I1</f>
        <v>344.26960000000003</v>
      </c>
      <c r="J12" s="629">
        <f t="shared" si="0"/>
        <v>6885.3920000000007</v>
      </c>
    </row>
    <row r="13" spans="1:10" ht="47.25" customHeight="1">
      <c r="A13" s="617" t="s">
        <v>597</v>
      </c>
      <c r="B13" s="825" t="s">
        <v>611</v>
      </c>
      <c r="C13" s="814"/>
      <c r="D13" s="626">
        <v>10</v>
      </c>
      <c r="E13" s="618" t="s">
        <v>400</v>
      </c>
      <c r="F13" s="618" t="s">
        <v>68</v>
      </c>
      <c r="G13" s="618" t="s">
        <v>404</v>
      </c>
      <c r="H13" s="625">
        <v>6.28</v>
      </c>
      <c r="I13" s="628">
        <f>H13*I1</f>
        <v>344.26960000000003</v>
      </c>
      <c r="J13" s="629">
        <f t="shared" si="0"/>
        <v>3442.6960000000004</v>
      </c>
    </row>
    <row r="14" spans="1:10" ht="15" customHeight="1">
      <c r="A14" s="829" t="s">
        <v>598</v>
      </c>
      <c r="B14" s="817"/>
      <c r="C14" s="817"/>
      <c r="D14" s="817"/>
      <c r="E14" s="817"/>
      <c r="F14" s="817"/>
      <c r="G14" s="817"/>
      <c r="H14" s="817"/>
      <c r="I14" s="817"/>
      <c r="J14" s="817"/>
    </row>
    <row r="15" spans="1:10">
      <c r="A15" s="826" t="s">
        <v>599</v>
      </c>
      <c r="B15" s="825" t="s">
        <v>612</v>
      </c>
      <c r="C15" s="814"/>
      <c r="D15" s="626">
        <v>10</v>
      </c>
      <c r="E15" s="618" t="s">
        <v>399</v>
      </c>
      <c r="F15" s="618" t="s">
        <v>68</v>
      </c>
      <c r="G15" s="624" t="s">
        <v>404</v>
      </c>
      <c r="H15" s="625">
        <v>5.65</v>
      </c>
      <c r="I15" s="630">
        <f>H15*I1</f>
        <v>309.733</v>
      </c>
      <c r="J15" s="629">
        <f>D15*I15</f>
        <v>3097.33</v>
      </c>
    </row>
    <row r="16" spans="1:10" ht="31.5" customHeight="1">
      <c r="A16" s="827"/>
      <c r="B16" s="828"/>
      <c r="C16" s="827"/>
      <c r="D16" s="626">
        <v>10</v>
      </c>
      <c r="E16" s="618" t="s">
        <v>400</v>
      </c>
      <c r="F16" s="618" t="s">
        <v>68</v>
      </c>
      <c r="G16" s="624" t="s">
        <v>404</v>
      </c>
      <c r="H16" s="625">
        <v>5.76</v>
      </c>
      <c r="I16" s="630">
        <f>H16*I1</f>
        <v>315.76319999999998</v>
      </c>
      <c r="J16" s="629">
        <f>D16*I16</f>
        <v>3157.6319999999996</v>
      </c>
    </row>
    <row r="17" spans="1:10" ht="57" customHeight="1">
      <c r="A17" s="617" t="s">
        <v>600</v>
      </c>
      <c r="B17" s="825" t="s">
        <v>613</v>
      </c>
      <c r="C17" s="814"/>
      <c r="D17" s="626">
        <v>10</v>
      </c>
      <c r="E17" s="634" t="s">
        <v>621</v>
      </c>
      <c r="F17" s="618" t="s">
        <v>68</v>
      </c>
      <c r="G17" s="624" t="s">
        <v>404</v>
      </c>
      <c r="H17" s="625">
        <v>5.5</v>
      </c>
      <c r="I17" s="628">
        <f>H17*I1</f>
        <v>301.51</v>
      </c>
      <c r="J17" s="629">
        <f>D17*I17</f>
        <v>3015.1</v>
      </c>
    </row>
    <row r="18" spans="1:10" ht="59.25" customHeight="1">
      <c r="A18" s="623" t="s">
        <v>594</v>
      </c>
      <c r="B18" s="813" t="s">
        <v>618</v>
      </c>
      <c r="C18" s="814"/>
      <c r="D18" s="626">
        <v>29</v>
      </c>
      <c r="E18" s="634" t="s">
        <v>619</v>
      </c>
      <c r="F18" s="618" t="s">
        <v>68</v>
      </c>
      <c r="G18" s="618" t="s">
        <v>404</v>
      </c>
      <c r="H18" s="625">
        <v>2.8</v>
      </c>
      <c r="I18" s="628">
        <f>H18*I1</f>
        <v>153.49599999999998</v>
      </c>
      <c r="J18" s="629">
        <f>D18*I18</f>
        <v>4451.3839999999991</v>
      </c>
    </row>
    <row r="19" spans="1:10" ht="15.75">
      <c r="A19" s="816" t="s">
        <v>620</v>
      </c>
      <c r="B19" s="817"/>
      <c r="C19" s="817"/>
      <c r="D19" s="817"/>
      <c r="E19" s="817"/>
      <c r="F19" s="817"/>
      <c r="G19" s="817"/>
      <c r="H19" s="817"/>
      <c r="I19" s="817"/>
      <c r="J19" s="817"/>
    </row>
    <row r="20" spans="1:10">
      <c r="A20" s="811" t="s">
        <v>412</v>
      </c>
      <c r="B20" s="813" t="s">
        <v>637</v>
      </c>
      <c r="C20" s="814"/>
      <c r="D20" s="626">
        <v>9</v>
      </c>
      <c r="E20" s="632" t="s">
        <v>400</v>
      </c>
      <c r="F20" s="618" t="s">
        <v>68</v>
      </c>
      <c r="G20" s="624" t="s">
        <v>404</v>
      </c>
      <c r="H20" s="625">
        <v>10.07</v>
      </c>
      <c r="I20" s="630">
        <f>H20*I1</f>
        <v>552.03740000000005</v>
      </c>
      <c r="J20" s="629">
        <f t="shared" ref="J20:J31" si="1">D20*I20</f>
        <v>4968.3366000000005</v>
      </c>
    </row>
    <row r="21" spans="1:10" ht="22.5" customHeight="1">
      <c r="A21" s="812"/>
      <c r="B21" s="815"/>
      <c r="C21" s="812"/>
      <c r="D21" s="633">
        <v>18</v>
      </c>
      <c r="E21" s="632" t="s">
        <v>400</v>
      </c>
      <c r="F21" s="619" t="s">
        <v>68</v>
      </c>
      <c r="G21" s="624" t="s">
        <v>404</v>
      </c>
      <c r="H21" s="625">
        <v>9.92</v>
      </c>
      <c r="I21" s="630">
        <f>H21*I1</f>
        <v>543.81439999999998</v>
      </c>
      <c r="J21" s="629">
        <f t="shared" si="1"/>
        <v>9788.6592000000001</v>
      </c>
    </row>
    <row r="22" spans="1:10" ht="36" customHeight="1">
      <c r="A22" s="623" t="s">
        <v>622</v>
      </c>
      <c r="B22" s="813" t="s">
        <v>623</v>
      </c>
      <c r="C22" s="814"/>
      <c r="D22" s="626">
        <v>3</v>
      </c>
      <c r="E22" s="618" t="s">
        <v>399</v>
      </c>
      <c r="F22" s="618" t="s">
        <v>68</v>
      </c>
      <c r="G22" s="618" t="s">
        <v>404</v>
      </c>
      <c r="H22" s="625">
        <v>10.52</v>
      </c>
      <c r="I22" s="628">
        <f>H22*I1</f>
        <v>576.70640000000003</v>
      </c>
      <c r="J22" s="629">
        <f t="shared" si="1"/>
        <v>1730.1192000000001</v>
      </c>
    </row>
    <row r="23" spans="1:10">
      <c r="A23" s="811" t="s">
        <v>418</v>
      </c>
      <c r="B23" s="813" t="s">
        <v>624</v>
      </c>
      <c r="C23" s="814"/>
      <c r="D23" s="626">
        <v>25</v>
      </c>
      <c r="E23" s="618" t="s">
        <v>399</v>
      </c>
      <c r="F23" s="618" t="s">
        <v>68</v>
      </c>
      <c r="G23" s="624" t="s">
        <v>404</v>
      </c>
      <c r="H23" s="625">
        <v>6.08</v>
      </c>
      <c r="I23" s="628">
        <f>H23*I1</f>
        <v>333.30560000000003</v>
      </c>
      <c r="J23" s="629">
        <f t="shared" si="1"/>
        <v>8332.6400000000012</v>
      </c>
    </row>
    <row r="24" spans="1:10" ht="31.5" customHeight="1">
      <c r="A24" s="812"/>
      <c r="B24" s="815"/>
      <c r="C24" s="812"/>
      <c r="D24" s="633">
        <v>25</v>
      </c>
      <c r="E24" s="632" t="s">
        <v>400</v>
      </c>
      <c r="F24" s="619" t="s">
        <v>68</v>
      </c>
      <c r="G24" s="624" t="s">
        <v>404</v>
      </c>
      <c r="H24" s="625">
        <v>6.19</v>
      </c>
      <c r="I24" s="628">
        <f>H24*I1</f>
        <v>339.33580000000001</v>
      </c>
      <c r="J24" s="629">
        <f t="shared" si="1"/>
        <v>8483.3950000000004</v>
      </c>
    </row>
    <row r="25" spans="1:10">
      <c r="A25" s="811" t="s">
        <v>420</v>
      </c>
      <c r="B25" s="813" t="s">
        <v>625</v>
      </c>
      <c r="C25" s="814"/>
      <c r="D25" s="626">
        <v>20</v>
      </c>
      <c r="E25" s="618" t="s">
        <v>399</v>
      </c>
      <c r="F25" s="618" t="s">
        <v>68</v>
      </c>
      <c r="G25" s="624" t="s">
        <v>404</v>
      </c>
      <c r="H25" s="625">
        <v>6.55</v>
      </c>
      <c r="I25" s="628">
        <f>H25*I1</f>
        <v>359.07099999999997</v>
      </c>
      <c r="J25" s="629">
        <f t="shared" si="1"/>
        <v>7181.4199999999992</v>
      </c>
    </row>
    <row r="26" spans="1:10" ht="32.25" customHeight="1">
      <c r="A26" s="812"/>
      <c r="B26" s="815"/>
      <c r="C26" s="812"/>
      <c r="D26" s="633">
        <v>20</v>
      </c>
      <c r="E26" s="632" t="s">
        <v>400</v>
      </c>
      <c r="F26" s="619" t="s">
        <v>68</v>
      </c>
      <c r="G26" s="624" t="s">
        <v>404</v>
      </c>
      <c r="H26" s="625">
        <v>6.65</v>
      </c>
      <c r="I26" s="628">
        <f>H26*I1</f>
        <v>364.553</v>
      </c>
      <c r="J26" s="629">
        <f t="shared" si="1"/>
        <v>7291.0599999999995</v>
      </c>
    </row>
    <row r="27" spans="1:10">
      <c r="A27" s="811" t="s">
        <v>422</v>
      </c>
      <c r="B27" s="813" t="s">
        <v>626</v>
      </c>
      <c r="C27" s="814"/>
      <c r="D27" s="626">
        <v>25</v>
      </c>
      <c r="E27" s="618" t="s">
        <v>399</v>
      </c>
      <c r="F27" s="618" t="s">
        <v>68</v>
      </c>
      <c r="G27" s="624" t="s">
        <v>404</v>
      </c>
      <c r="H27" s="625">
        <v>7.07</v>
      </c>
      <c r="I27" s="628">
        <f>H27*I1</f>
        <v>387.57740000000001</v>
      </c>
      <c r="J27" s="629">
        <f t="shared" si="1"/>
        <v>9689.4349999999995</v>
      </c>
    </row>
    <row r="28" spans="1:10" ht="19.5" customHeight="1">
      <c r="A28" s="812"/>
      <c r="B28" s="815"/>
      <c r="C28" s="812"/>
      <c r="D28" s="633">
        <v>25</v>
      </c>
      <c r="E28" s="632" t="s">
        <v>400</v>
      </c>
      <c r="F28" s="619" t="s">
        <v>68</v>
      </c>
      <c r="G28" s="624" t="s">
        <v>404</v>
      </c>
      <c r="H28" s="625">
        <v>7.13</v>
      </c>
      <c r="I28" s="628">
        <f>H28*I1</f>
        <v>390.86660000000001</v>
      </c>
      <c r="J28" s="629">
        <f t="shared" si="1"/>
        <v>9771.6650000000009</v>
      </c>
    </row>
    <row r="29" spans="1:10" ht="45" customHeight="1">
      <c r="A29" s="623" t="s">
        <v>424</v>
      </c>
      <c r="B29" s="813" t="s">
        <v>627</v>
      </c>
      <c r="C29" s="814"/>
      <c r="D29" s="626">
        <v>25</v>
      </c>
      <c r="E29" s="618" t="s">
        <v>399</v>
      </c>
      <c r="F29" s="618" t="s">
        <v>68</v>
      </c>
      <c r="G29" s="618" t="s">
        <v>404</v>
      </c>
      <c r="H29" s="625">
        <v>7.13</v>
      </c>
      <c r="I29" s="628">
        <f>H29*I1</f>
        <v>390.86660000000001</v>
      </c>
      <c r="J29" s="629">
        <f t="shared" si="1"/>
        <v>9771.6650000000009</v>
      </c>
    </row>
    <row r="30" spans="1:10" ht="21" customHeight="1">
      <c r="A30" s="811" t="s">
        <v>426</v>
      </c>
      <c r="B30" s="813" t="s">
        <v>628</v>
      </c>
      <c r="C30" s="814"/>
      <c r="D30" s="626">
        <v>25</v>
      </c>
      <c r="E30" s="618" t="s">
        <v>399</v>
      </c>
      <c r="F30" s="618" t="s">
        <v>68</v>
      </c>
      <c r="G30" s="624" t="s">
        <v>404</v>
      </c>
      <c r="H30" s="625">
        <v>5.42</v>
      </c>
      <c r="I30" s="628">
        <f>H30*I1</f>
        <v>297.12439999999998</v>
      </c>
      <c r="J30" s="629">
        <f t="shared" si="1"/>
        <v>7428.11</v>
      </c>
    </row>
    <row r="31" spans="1:10" ht="39" customHeight="1">
      <c r="A31" s="812"/>
      <c r="B31" s="815"/>
      <c r="C31" s="812"/>
      <c r="D31" s="633">
        <v>25</v>
      </c>
      <c r="E31" s="632" t="s">
        <v>400</v>
      </c>
      <c r="F31" s="619" t="s">
        <v>68</v>
      </c>
      <c r="G31" s="624" t="s">
        <v>404</v>
      </c>
      <c r="H31" s="625">
        <v>5.48</v>
      </c>
      <c r="I31" s="628">
        <f>H31*I1</f>
        <v>300.41360000000003</v>
      </c>
      <c r="J31" s="629">
        <f t="shared" si="1"/>
        <v>7510.3400000000011</v>
      </c>
    </row>
    <row r="32" spans="1:10" ht="15.75">
      <c r="A32" s="816" t="s">
        <v>629</v>
      </c>
      <c r="B32" s="817"/>
      <c r="C32" s="817"/>
      <c r="D32" s="817"/>
      <c r="E32" s="817"/>
      <c r="F32" s="817"/>
      <c r="G32" s="817"/>
      <c r="H32" s="817"/>
      <c r="I32" s="817"/>
      <c r="J32" s="817"/>
    </row>
    <row r="33" spans="1:10" ht="27" customHeight="1">
      <c r="A33" s="811" t="s">
        <v>429</v>
      </c>
      <c r="B33" s="813" t="s">
        <v>631</v>
      </c>
      <c r="C33" s="814"/>
      <c r="D33" s="626">
        <v>25</v>
      </c>
      <c r="E33" s="635" t="s">
        <v>632</v>
      </c>
      <c r="F33" s="618" t="s">
        <v>68</v>
      </c>
      <c r="G33" s="624" t="s">
        <v>404</v>
      </c>
      <c r="H33" s="625">
        <v>7.28</v>
      </c>
      <c r="I33" s="628">
        <f>H33*I1</f>
        <v>399.08960000000002</v>
      </c>
      <c r="J33" s="629">
        <f>D33*I33</f>
        <v>9977.24</v>
      </c>
    </row>
    <row r="34" spans="1:10" ht="29.25" customHeight="1">
      <c r="A34" s="812"/>
      <c r="B34" s="815"/>
      <c r="C34" s="812"/>
      <c r="D34" s="633">
        <v>10</v>
      </c>
      <c r="E34" s="635" t="s">
        <v>633</v>
      </c>
      <c r="F34" s="619" t="s">
        <v>68</v>
      </c>
      <c r="G34" s="624" t="s">
        <v>404</v>
      </c>
      <c r="H34" s="625">
        <v>7.41</v>
      </c>
      <c r="I34" s="628">
        <f>H34*I1</f>
        <v>406.21620000000001</v>
      </c>
      <c r="J34" s="629">
        <f>D34*I34</f>
        <v>4062.1620000000003</v>
      </c>
    </row>
    <row r="35" spans="1:10" ht="27.75" customHeight="1">
      <c r="A35" s="811" t="s">
        <v>630</v>
      </c>
      <c r="B35" s="813" t="s">
        <v>636</v>
      </c>
      <c r="C35" s="814"/>
      <c r="D35" s="626">
        <v>20</v>
      </c>
      <c r="E35" s="634" t="s">
        <v>634</v>
      </c>
      <c r="F35" s="618" t="s">
        <v>68</v>
      </c>
      <c r="G35" s="624" t="s">
        <v>404</v>
      </c>
      <c r="H35" s="625">
        <v>8.57</v>
      </c>
      <c r="I35" s="628">
        <f>H35*I1</f>
        <v>469.80740000000003</v>
      </c>
      <c r="J35" s="629">
        <f>D35*I35</f>
        <v>9396.148000000001</v>
      </c>
    </row>
    <row r="36" spans="1:10" ht="63" customHeight="1">
      <c r="A36" s="812"/>
      <c r="B36" s="815"/>
      <c r="C36" s="812"/>
      <c r="D36" s="633">
        <v>20</v>
      </c>
      <c r="E36" s="635" t="s">
        <v>635</v>
      </c>
      <c r="F36" s="619" t="s">
        <v>68</v>
      </c>
      <c r="G36" s="624" t="s">
        <v>404</v>
      </c>
      <c r="H36" s="625">
        <v>8.67</v>
      </c>
      <c r="I36" s="628">
        <f>H36*I1</f>
        <v>475.2894</v>
      </c>
      <c r="J36" s="629">
        <f>D36*I36</f>
        <v>9505.7880000000005</v>
      </c>
    </row>
  </sheetData>
  <mergeCells count="44">
    <mergeCell ref="A8:A9"/>
    <mergeCell ref="B8:C9"/>
    <mergeCell ref="G2:G3"/>
    <mergeCell ref="H2:H3"/>
    <mergeCell ref="B5:C5"/>
    <mergeCell ref="A2:A3"/>
    <mergeCell ref="B2:C3"/>
    <mergeCell ref="D2:D3"/>
    <mergeCell ref="E2:E3"/>
    <mergeCell ref="F2:F3"/>
    <mergeCell ref="B10:C10"/>
    <mergeCell ref="B11:C11"/>
    <mergeCell ref="B12:C12"/>
    <mergeCell ref="B6:C6"/>
    <mergeCell ref="B7:C7"/>
    <mergeCell ref="A27:A28"/>
    <mergeCell ref="B27:C28"/>
    <mergeCell ref="A1:H1"/>
    <mergeCell ref="I1:J1"/>
    <mergeCell ref="B18:C18"/>
    <mergeCell ref="A19:J19"/>
    <mergeCell ref="A20:A21"/>
    <mergeCell ref="B20:C21"/>
    <mergeCell ref="I2:I3"/>
    <mergeCell ref="J2:J3"/>
    <mergeCell ref="A4:J4"/>
    <mergeCell ref="B17:C17"/>
    <mergeCell ref="B13:C13"/>
    <mergeCell ref="A15:A16"/>
    <mergeCell ref="B15:C16"/>
    <mergeCell ref="A14:J14"/>
    <mergeCell ref="B22:C22"/>
    <mergeCell ref="A23:A24"/>
    <mergeCell ref="B23:C24"/>
    <mergeCell ref="A25:A26"/>
    <mergeCell ref="B25:C26"/>
    <mergeCell ref="A35:A36"/>
    <mergeCell ref="B35:C36"/>
    <mergeCell ref="B29:C29"/>
    <mergeCell ref="A30:A31"/>
    <mergeCell ref="B30:C31"/>
    <mergeCell ref="A32:J32"/>
    <mergeCell ref="A33:A34"/>
    <mergeCell ref="B33:C34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28"/>
  <sheetViews>
    <sheetView topLeftCell="A16" zoomScale="115" zoomScaleNormal="115" workbookViewId="0">
      <selection activeCell="L21" sqref="L21"/>
    </sheetView>
  </sheetViews>
  <sheetFormatPr defaultRowHeight="15"/>
  <cols>
    <col min="1" max="1" width="2.42578125" style="1" customWidth="1"/>
    <col min="2" max="2" width="20.140625" style="242" customWidth="1"/>
    <col min="3" max="3" width="26.5703125" style="3" customWidth="1"/>
    <col min="4" max="4" width="25.140625" style="242" customWidth="1"/>
    <col min="5" max="5" width="4.7109375" style="242" customWidth="1"/>
    <col min="6" max="6" width="5.5703125" style="4" customWidth="1"/>
    <col min="7" max="7" width="6.5703125" style="70" customWidth="1"/>
    <col min="8" max="8" width="6.42578125" style="5" customWidth="1"/>
    <col min="9" max="9" width="7.5703125" style="4" hidden="1" customWidth="1"/>
    <col min="10" max="10" width="7.28515625" style="85" customWidth="1"/>
    <col min="11" max="11" width="6" style="4" customWidth="1"/>
    <col min="12" max="12" width="15" style="4" customWidth="1"/>
    <col min="13" max="13" width="10.28515625" style="4" customWidth="1"/>
    <col min="14" max="16384" width="9.140625" style="4"/>
  </cols>
  <sheetData>
    <row r="1" spans="1:11" ht="25.5" customHeight="1">
      <c r="C1" s="777" t="s">
        <v>223</v>
      </c>
      <c r="D1" s="777"/>
      <c r="E1" s="777"/>
      <c r="F1" s="777"/>
      <c r="G1" s="777"/>
      <c r="H1" s="777"/>
      <c r="I1" s="777"/>
      <c r="J1" s="777"/>
      <c r="K1" s="777"/>
    </row>
    <row r="2" spans="1:11" s="6" customFormat="1" ht="22.5" customHeight="1">
      <c r="A2" s="666" t="s">
        <v>380</v>
      </c>
      <c r="B2" s="666"/>
      <c r="C2" s="666"/>
      <c r="D2" s="666"/>
      <c r="E2" s="666"/>
      <c r="F2" s="666"/>
      <c r="G2" s="666"/>
      <c r="J2" s="83"/>
    </row>
    <row r="3" spans="1:11" s="10" customFormat="1" ht="21" customHeight="1">
      <c r="A3" s="801" t="s">
        <v>284</v>
      </c>
      <c r="B3" s="801"/>
      <c r="C3" s="801"/>
      <c r="D3" s="801"/>
      <c r="E3" s="801"/>
      <c r="F3" s="801"/>
      <c r="G3" s="801"/>
      <c r="H3" s="204"/>
      <c r="I3" s="204"/>
      <c r="J3" s="205">
        <v>42093</v>
      </c>
    </row>
    <row r="4" spans="1:11" ht="30.75" customHeight="1" thickBot="1">
      <c r="A4" s="200" t="s">
        <v>2</v>
      </c>
      <c r="B4" s="201" t="s">
        <v>3</v>
      </c>
      <c r="C4" s="201" t="s">
        <v>145</v>
      </c>
      <c r="D4" s="201" t="s">
        <v>266</v>
      </c>
      <c r="E4" s="202" t="s">
        <v>144</v>
      </c>
      <c r="F4" s="200" t="s">
        <v>141</v>
      </c>
      <c r="G4" s="202" t="s">
        <v>142</v>
      </c>
      <c r="H4" s="202" t="s">
        <v>4</v>
      </c>
      <c r="I4" s="202" t="s">
        <v>66</v>
      </c>
      <c r="J4" s="202" t="s">
        <v>143</v>
      </c>
      <c r="K4" s="202" t="s">
        <v>67</v>
      </c>
    </row>
    <row r="5" spans="1:11" ht="16.5" customHeight="1" thickBot="1">
      <c r="A5" s="834" t="s">
        <v>255</v>
      </c>
      <c r="B5" s="835"/>
      <c r="C5" s="835"/>
      <c r="D5" s="835"/>
      <c r="E5" s="835"/>
      <c r="F5" s="835"/>
      <c r="G5" s="835"/>
      <c r="H5" s="835"/>
      <c r="I5" s="835"/>
      <c r="J5" s="835"/>
      <c r="K5" s="836"/>
    </row>
    <row r="6" spans="1:11" ht="16.5" customHeight="1" thickBot="1">
      <c r="A6" s="713">
        <v>1</v>
      </c>
      <c r="B6" s="779" t="s">
        <v>257</v>
      </c>
      <c r="C6" s="674" t="s">
        <v>256</v>
      </c>
      <c r="D6" s="240" t="s">
        <v>264</v>
      </c>
      <c r="E6" s="240" t="s">
        <v>68</v>
      </c>
      <c r="F6" s="190">
        <v>20</v>
      </c>
      <c r="G6" s="191">
        <v>299</v>
      </c>
      <c r="H6" s="192">
        <v>0.3</v>
      </c>
      <c r="I6" s="193">
        <f>G6*H6</f>
        <v>89.7</v>
      </c>
      <c r="J6" s="194">
        <f t="shared" ref="J6:J22" si="0">F6*G6</f>
        <v>5980</v>
      </c>
      <c r="K6" s="262">
        <f>F6/H6</f>
        <v>66.666666666666671</v>
      </c>
    </row>
    <row r="7" spans="1:11" ht="15" customHeight="1" thickBot="1">
      <c r="A7" s="749"/>
      <c r="B7" s="780"/>
      <c r="C7" s="683"/>
      <c r="D7" s="241" t="s">
        <v>263</v>
      </c>
      <c r="E7" s="241" t="s">
        <v>71</v>
      </c>
      <c r="F7" s="195">
        <v>0.9</v>
      </c>
      <c r="G7" s="196">
        <v>329</v>
      </c>
      <c r="H7" s="197">
        <v>0.3</v>
      </c>
      <c r="I7" s="198"/>
      <c r="J7" s="199">
        <v>329</v>
      </c>
      <c r="K7" s="262">
        <f>F7/H7</f>
        <v>3</v>
      </c>
    </row>
    <row r="8" spans="1:11" ht="27.75" customHeight="1" thickBot="1">
      <c r="A8" s="837">
        <v>2</v>
      </c>
      <c r="B8" s="779" t="s">
        <v>258</v>
      </c>
      <c r="C8" s="674" t="s">
        <v>259</v>
      </c>
      <c r="D8" s="203" t="s">
        <v>264</v>
      </c>
      <c r="E8" s="240" t="s">
        <v>68</v>
      </c>
      <c r="F8" s="190">
        <v>20</v>
      </c>
      <c r="G8" s="191">
        <v>451</v>
      </c>
      <c r="H8" s="192">
        <v>0.15</v>
      </c>
      <c r="I8" s="193">
        <f>G8*H8</f>
        <v>67.649999999999991</v>
      </c>
      <c r="J8" s="194">
        <f>F8*G8</f>
        <v>9020</v>
      </c>
      <c r="K8" s="262">
        <f>F8/H8</f>
        <v>133.33333333333334</v>
      </c>
    </row>
    <row r="9" spans="1:11" ht="23.25" customHeight="1" thickBot="1">
      <c r="A9" s="838"/>
      <c r="B9" s="780"/>
      <c r="C9" s="683"/>
      <c r="D9" s="241" t="s">
        <v>263</v>
      </c>
      <c r="E9" s="241" t="s">
        <v>71</v>
      </c>
      <c r="F9" s="195">
        <v>0.9</v>
      </c>
      <c r="G9" s="196">
        <v>422</v>
      </c>
      <c r="H9" s="197">
        <v>0.15</v>
      </c>
      <c r="I9" s="198"/>
      <c r="J9" s="199">
        <v>291</v>
      </c>
      <c r="K9" s="262">
        <f>F9/H9</f>
        <v>6</v>
      </c>
    </row>
    <row r="10" spans="1:11" ht="51" customHeight="1" thickBot="1">
      <c r="A10" s="270">
        <v>3</v>
      </c>
      <c r="B10" s="182" t="s">
        <v>260</v>
      </c>
      <c r="C10" s="271" t="s">
        <v>261</v>
      </c>
      <c r="D10" s="253" t="s">
        <v>265</v>
      </c>
      <c r="E10" s="253" t="s">
        <v>68</v>
      </c>
      <c r="F10" s="272">
        <v>20</v>
      </c>
      <c r="G10" s="255">
        <v>282</v>
      </c>
      <c r="H10" s="187">
        <v>0.4</v>
      </c>
      <c r="I10" s="188">
        <f>G10*H10</f>
        <v>112.80000000000001</v>
      </c>
      <c r="J10" s="189">
        <f>F10*G10</f>
        <v>5640</v>
      </c>
      <c r="K10" s="256">
        <f>F10/H10</f>
        <v>50</v>
      </c>
    </row>
    <row r="11" spans="1:11" ht="16.5" customHeight="1" thickBot="1">
      <c r="A11" s="831" t="s">
        <v>262</v>
      </c>
      <c r="B11" s="832"/>
      <c r="C11" s="832"/>
      <c r="D11" s="832"/>
      <c r="E11" s="832"/>
      <c r="F11" s="832"/>
      <c r="G11" s="832"/>
      <c r="H11" s="832"/>
      <c r="I11" s="832"/>
      <c r="J11" s="832"/>
      <c r="K11" s="833"/>
    </row>
    <row r="12" spans="1:11" ht="84" customHeight="1">
      <c r="A12" s="280">
        <v>4</v>
      </c>
      <c r="B12" s="287" t="s">
        <v>329</v>
      </c>
      <c r="C12" s="236" t="s">
        <v>325</v>
      </c>
      <c r="D12" s="234" t="s">
        <v>267</v>
      </c>
      <c r="E12" s="71" t="s">
        <v>68</v>
      </c>
      <c r="F12" s="98">
        <v>25</v>
      </c>
      <c r="G12" s="131">
        <v>342</v>
      </c>
      <c r="H12" s="101">
        <v>3</v>
      </c>
      <c r="I12" s="108">
        <f t="shared" ref="I12:I18" si="1">G12*H12</f>
        <v>1026</v>
      </c>
      <c r="J12" s="113">
        <f t="shared" si="0"/>
        <v>8550</v>
      </c>
      <c r="K12" s="138">
        <f t="shared" ref="K12:K17" si="2">F12/H12</f>
        <v>8.3333333333333339</v>
      </c>
    </row>
    <row r="13" spans="1:11" ht="50.25" customHeight="1">
      <c r="A13" s="15">
        <v>5</v>
      </c>
      <c r="B13" s="235" t="s">
        <v>330</v>
      </c>
      <c r="C13" s="239" t="s">
        <v>326</v>
      </c>
      <c r="D13" s="234" t="s">
        <v>268</v>
      </c>
      <c r="E13" s="71" t="s">
        <v>68</v>
      </c>
      <c r="F13" s="98">
        <v>25</v>
      </c>
      <c r="G13" s="131">
        <v>463</v>
      </c>
      <c r="H13" s="101">
        <v>2.8</v>
      </c>
      <c r="I13" s="108">
        <f t="shared" si="1"/>
        <v>1296.3999999999999</v>
      </c>
      <c r="J13" s="113">
        <f t="shared" si="0"/>
        <v>11575</v>
      </c>
      <c r="K13" s="138">
        <f t="shared" si="2"/>
        <v>8.9285714285714288</v>
      </c>
    </row>
    <row r="14" spans="1:11" ht="49.5" customHeight="1" thickBot="1">
      <c r="A14" s="15">
        <v>6</v>
      </c>
      <c r="B14" s="238" t="s">
        <v>331</v>
      </c>
      <c r="C14" s="239" t="s">
        <v>327</v>
      </c>
      <c r="D14" s="234" t="s">
        <v>269</v>
      </c>
      <c r="E14" s="71" t="s">
        <v>68</v>
      </c>
      <c r="F14" s="98">
        <v>30</v>
      </c>
      <c r="G14" s="131">
        <v>370</v>
      </c>
      <c r="H14" s="101">
        <v>3</v>
      </c>
      <c r="I14" s="108">
        <f t="shared" si="1"/>
        <v>1110</v>
      </c>
      <c r="J14" s="113">
        <f t="shared" si="0"/>
        <v>11100</v>
      </c>
      <c r="K14" s="138">
        <f t="shared" si="2"/>
        <v>10</v>
      </c>
    </row>
    <row r="15" spans="1:11" ht="14.25" customHeight="1" thickBot="1">
      <c r="A15" s="843" t="s">
        <v>270</v>
      </c>
      <c r="B15" s="844"/>
      <c r="C15" s="844"/>
      <c r="D15" s="844"/>
      <c r="E15" s="844"/>
      <c r="F15" s="844"/>
      <c r="G15" s="844"/>
      <c r="H15" s="844"/>
      <c r="I15" s="844"/>
      <c r="J15" s="844"/>
      <c r="K15" s="845"/>
    </row>
    <row r="16" spans="1:11" ht="14.25" customHeight="1">
      <c r="A16" s="840">
        <v>7</v>
      </c>
      <c r="B16" s="846" t="s">
        <v>587</v>
      </c>
      <c r="C16" s="728" t="s">
        <v>588</v>
      </c>
      <c r="D16" s="234" t="s">
        <v>271</v>
      </c>
      <c r="E16" s="71" t="s">
        <v>68</v>
      </c>
      <c r="F16" s="98">
        <v>25</v>
      </c>
      <c r="G16" s="131">
        <v>312</v>
      </c>
      <c r="H16" s="101">
        <v>0.3</v>
      </c>
      <c r="I16" s="108">
        <f t="shared" si="1"/>
        <v>93.6</v>
      </c>
      <c r="J16" s="113">
        <f t="shared" si="0"/>
        <v>7800</v>
      </c>
      <c r="K16" s="138">
        <f t="shared" si="2"/>
        <v>83.333333333333343</v>
      </c>
    </row>
    <row r="17" spans="1:11" ht="26.25" customHeight="1">
      <c r="A17" s="841"/>
      <c r="B17" s="842"/>
      <c r="C17" s="656"/>
      <c r="D17" s="234" t="s">
        <v>272</v>
      </c>
      <c r="E17" s="71" t="s">
        <v>71</v>
      </c>
      <c r="F17" s="98">
        <v>1.1000000000000001</v>
      </c>
      <c r="G17" s="131">
        <v>358</v>
      </c>
      <c r="H17" s="101">
        <v>0.3</v>
      </c>
      <c r="I17" s="108">
        <f t="shared" si="1"/>
        <v>107.39999999999999</v>
      </c>
      <c r="J17" s="113">
        <v>317</v>
      </c>
      <c r="K17" s="138">
        <f t="shared" si="2"/>
        <v>3.666666666666667</v>
      </c>
    </row>
    <row r="18" spans="1:11" ht="59.25" customHeight="1" thickBot="1">
      <c r="A18" s="15">
        <v>8</v>
      </c>
      <c r="B18" s="238" t="s">
        <v>647</v>
      </c>
      <c r="C18" s="239" t="s">
        <v>328</v>
      </c>
      <c r="D18" s="234" t="s">
        <v>589</v>
      </c>
      <c r="E18" s="71" t="s">
        <v>273</v>
      </c>
      <c r="F18" s="98">
        <v>2.7</v>
      </c>
      <c r="G18" s="131">
        <v>670</v>
      </c>
      <c r="H18" s="101">
        <v>0.1</v>
      </c>
      <c r="I18" s="108">
        <f t="shared" si="1"/>
        <v>67</v>
      </c>
      <c r="J18" s="113">
        <f t="shared" si="0"/>
        <v>1809.0000000000002</v>
      </c>
      <c r="K18" s="138">
        <f>F18/H18</f>
        <v>27</v>
      </c>
    </row>
    <row r="19" spans="1:11" ht="15.75" thickBot="1">
      <c r="A19" s="839" t="s">
        <v>274</v>
      </c>
      <c r="B19" s="835"/>
      <c r="C19" s="835"/>
      <c r="D19" s="835"/>
      <c r="E19" s="835"/>
      <c r="F19" s="835"/>
      <c r="G19" s="835"/>
      <c r="H19" s="835"/>
      <c r="I19" s="835"/>
      <c r="J19" s="835"/>
      <c r="K19" s="836"/>
    </row>
    <row r="20" spans="1:11" ht="36.75" thickBot="1">
      <c r="A20" s="273">
        <v>9</v>
      </c>
      <c r="B20" s="182" t="s">
        <v>276</v>
      </c>
      <c r="C20" s="206" t="s">
        <v>310</v>
      </c>
      <c r="D20" s="184" t="s">
        <v>275</v>
      </c>
      <c r="E20" s="185" t="s">
        <v>68</v>
      </c>
      <c r="F20" s="183">
        <v>20</v>
      </c>
      <c r="G20" s="186">
        <v>46</v>
      </c>
      <c r="H20" s="187"/>
      <c r="I20" s="188"/>
      <c r="J20" s="189">
        <f t="shared" si="0"/>
        <v>920</v>
      </c>
      <c r="K20" s="274"/>
    </row>
    <row r="21" spans="1:11">
      <c r="A21" s="840">
        <v>10</v>
      </c>
      <c r="B21" s="842" t="s">
        <v>277</v>
      </c>
      <c r="C21" s="656" t="s">
        <v>281</v>
      </c>
      <c r="D21" s="171" t="s">
        <v>282</v>
      </c>
      <c r="E21" s="237" t="s">
        <v>68</v>
      </c>
      <c r="F21" s="233">
        <v>80</v>
      </c>
      <c r="G21" s="178">
        <v>172</v>
      </c>
      <c r="H21" s="179"/>
      <c r="I21" s="180"/>
      <c r="J21" s="181">
        <f t="shared" si="0"/>
        <v>13760</v>
      </c>
      <c r="K21" s="180"/>
    </row>
    <row r="22" spans="1:11">
      <c r="A22" s="841"/>
      <c r="B22" s="703"/>
      <c r="C22" s="665"/>
      <c r="D22" s="172" t="s">
        <v>283</v>
      </c>
      <c r="E22" s="46" t="s">
        <v>68</v>
      </c>
      <c r="F22" s="74">
        <v>4</v>
      </c>
      <c r="G22" s="173">
        <v>188</v>
      </c>
      <c r="H22" s="174"/>
      <c r="I22" s="175"/>
      <c r="J22" s="176">
        <f t="shared" si="0"/>
        <v>752</v>
      </c>
      <c r="K22" s="175"/>
    </row>
    <row r="23" spans="1:11" ht="36">
      <c r="A23" s="15">
        <v>11</v>
      </c>
      <c r="B23" s="238" t="s">
        <v>278</v>
      </c>
      <c r="C23" s="239" t="s">
        <v>279</v>
      </c>
      <c r="D23" s="172" t="s">
        <v>280</v>
      </c>
      <c r="E23" s="46" t="s">
        <v>71</v>
      </c>
      <c r="F23" s="74">
        <v>20</v>
      </c>
      <c r="G23" s="173">
        <v>805</v>
      </c>
      <c r="H23" s="174"/>
      <c r="I23" s="175"/>
      <c r="J23" s="177">
        <f>G23</f>
        <v>805</v>
      </c>
      <c r="K23" s="175"/>
    </row>
    <row r="24" spans="1:11">
      <c r="B24" s="527"/>
      <c r="C24" s="41" t="s">
        <v>64</v>
      </c>
      <c r="D24" s="527"/>
      <c r="E24" s="527"/>
      <c r="H24" s="70"/>
      <c r="I24" s="5"/>
      <c r="J24" s="4"/>
      <c r="K24" s="85"/>
    </row>
    <row r="25" spans="1:11">
      <c r="B25" s="527"/>
      <c r="C25" s="526" t="s">
        <v>65</v>
      </c>
      <c r="D25" s="527"/>
      <c r="E25" s="527"/>
      <c r="H25" s="70"/>
      <c r="I25" s="5"/>
      <c r="J25" s="4"/>
      <c r="K25" s="85"/>
    </row>
    <row r="26" spans="1:11">
      <c r="B26" s="527"/>
      <c r="C26" s="528" t="s">
        <v>524</v>
      </c>
      <c r="D26" s="527"/>
      <c r="E26" s="527"/>
      <c r="H26" s="70"/>
      <c r="I26" s="5"/>
      <c r="J26" s="4"/>
      <c r="K26" s="85"/>
    </row>
    <row r="27" spans="1:11">
      <c r="B27" s="527"/>
      <c r="C27" s="529" t="s">
        <v>84</v>
      </c>
      <c r="D27" s="527"/>
      <c r="E27" s="527"/>
      <c r="H27" s="70"/>
      <c r="I27" s="5"/>
      <c r="J27" s="4"/>
      <c r="K27" s="85"/>
    </row>
    <row r="28" spans="1:11">
      <c r="B28" s="527"/>
      <c r="C28" s="529" t="s">
        <v>285</v>
      </c>
      <c r="D28" s="527"/>
      <c r="E28" s="527"/>
      <c r="H28" s="70"/>
      <c r="I28" s="5"/>
      <c r="J28" s="4"/>
      <c r="K28" s="85"/>
    </row>
  </sheetData>
  <mergeCells count="19">
    <mergeCell ref="A19:K19"/>
    <mergeCell ref="A21:A22"/>
    <mergeCell ref="B21:B22"/>
    <mergeCell ref="C21:C22"/>
    <mergeCell ref="A15:K15"/>
    <mergeCell ref="A16:A17"/>
    <mergeCell ref="B16:B17"/>
    <mergeCell ref="C16:C17"/>
    <mergeCell ref="A11:K11"/>
    <mergeCell ref="C1:K1"/>
    <mergeCell ref="A2:G2"/>
    <mergeCell ref="A5:K5"/>
    <mergeCell ref="A8:A9"/>
    <mergeCell ref="C6:C7"/>
    <mergeCell ref="B6:B7"/>
    <mergeCell ref="B8:B9"/>
    <mergeCell ref="A3:G3"/>
    <mergeCell ref="C8:C9"/>
    <mergeCell ref="A6:A7"/>
  </mergeCells>
  <hyperlinks>
    <hyperlink ref="C28" r:id="rId1"/>
    <hyperlink ref="C27" r:id="rId2"/>
  </hyperlinks>
  <pageMargins left="0.25" right="0.25" top="0.75" bottom="0.75" header="0.3" footer="0.3"/>
  <pageSetup paperSize="9" scale="89" fitToHeight="0" orientation="portrait" verticalDpi="180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54"/>
  <sheetViews>
    <sheetView topLeftCell="A19" zoomScale="130" zoomScaleNormal="130" workbookViewId="0">
      <selection activeCell="B47" sqref="B47"/>
    </sheetView>
  </sheetViews>
  <sheetFormatPr defaultRowHeight="15"/>
  <cols>
    <col min="1" max="1" width="22.28515625" customWidth="1"/>
    <col min="2" max="2" width="22" customWidth="1"/>
  </cols>
  <sheetData>
    <row r="1" spans="1:4">
      <c r="A1" s="847" t="s">
        <v>333</v>
      </c>
      <c r="B1" s="847"/>
      <c r="C1" s="847"/>
      <c r="D1" s="847"/>
    </row>
    <row r="2" spans="1:4" ht="24.75" customHeight="1">
      <c r="A2" s="570" t="s">
        <v>332</v>
      </c>
      <c r="B2" s="570" t="s">
        <v>379</v>
      </c>
      <c r="C2" s="571"/>
      <c r="D2" s="570" t="s">
        <v>378</v>
      </c>
    </row>
    <row r="3" spans="1:4" ht="15" customHeight="1">
      <c r="A3" s="289">
        <v>7040</v>
      </c>
      <c r="B3" s="290" t="s">
        <v>335</v>
      </c>
      <c r="C3" s="288"/>
      <c r="D3" s="288">
        <v>342</v>
      </c>
    </row>
    <row r="4" spans="1:4">
      <c r="A4" s="291">
        <v>7005</v>
      </c>
      <c r="B4" s="290" t="s">
        <v>336</v>
      </c>
      <c r="C4" s="288"/>
      <c r="D4" s="288">
        <v>342</v>
      </c>
    </row>
    <row r="5" spans="1:4">
      <c r="A5" s="291">
        <v>1014</v>
      </c>
      <c r="B5" s="290" t="s">
        <v>337</v>
      </c>
      <c r="C5" s="607"/>
      <c r="D5" s="288">
        <v>342</v>
      </c>
    </row>
    <row r="6" spans="1:4">
      <c r="A6" s="291">
        <v>1005</v>
      </c>
      <c r="B6" s="290" t="s">
        <v>338</v>
      </c>
      <c r="C6" s="288"/>
      <c r="D6" s="288">
        <v>342</v>
      </c>
    </row>
    <row r="7" spans="1:4">
      <c r="A7" s="291">
        <v>3013</v>
      </c>
      <c r="B7" s="290" t="s">
        <v>339</v>
      </c>
      <c r="C7" s="288"/>
      <c r="D7" s="288">
        <v>342</v>
      </c>
    </row>
    <row r="8" spans="1:4">
      <c r="A8" s="291">
        <v>8024</v>
      </c>
      <c r="B8" s="290" t="s">
        <v>340</v>
      </c>
      <c r="C8" s="288"/>
      <c r="D8" s="288">
        <v>342</v>
      </c>
    </row>
    <row r="9" spans="1:4">
      <c r="A9" s="291">
        <v>5008</v>
      </c>
      <c r="B9" s="290" t="s">
        <v>341</v>
      </c>
      <c r="C9" s="288"/>
      <c r="D9" s="288">
        <v>355</v>
      </c>
    </row>
    <row r="10" spans="1:4">
      <c r="A10" s="291">
        <v>6001</v>
      </c>
      <c r="B10" s="290" t="s">
        <v>342</v>
      </c>
      <c r="C10" s="288"/>
      <c r="D10" s="288">
        <v>355</v>
      </c>
    </row>
    <row r="11" spans="1:4">
      <c r="A11" s="291">
        <v>6002</v>
      </c>
      <c r="B11" s="290" t="s">
        <v>343</v>
      </c>
      <c r="C11" s="288"/>
      <c r="D11" s="288">
        <v>355</v>
      </c>
    </row>
    <row r="12" spans="1:4">
      <c r="A12" s="291" t="s">
        <v>334</v>
      </c>
      <c r="B12" s="290" t="s">
        <v>344</v>
      </c>
      <c r="C12" s="288"/>
      <c r="D12" s="288">
        <v>342</v>
      </c>
    </row>
    <row r="13" spans="1:4">
      <c r="A13" s="291">
        <v>9005</v>
      </c>
      <c r="B13" s="290" t="s">
        <v>345</v>
      </c>
      <c r="C13" s="288"/>
      <c r="D13" s="288">
        <v>342</v>
      </c>
    </row>
    <row r="14" spans="1:4">
      <c r="A14" s="848" t="s">
        <v>346</v>
      </c>
      <c r="B14" s="848"/>
      <c r="C14" s="848"/>
      <c r="D14" s="848"/>
    </row>
    <row r="15" spans="1:4">
      <c r="A15" s="291">
        <v>7001</v>
      </c>
      <c r="B15" s="290" t="s">
        <v>348</v>
      </c>
      <c r="C15" s="288"/>
      <c r="D15" s="288">
        <v>322</v>
      </c>
    </row>
    <row r="16" spans="1:4">
      <c r="A16" s="291">
        <v>7004</v>
      </c>
      <c r="B16" s="290" t="s">
        <v>354</v>
      </c>
      <c r="C16" s="288"/>
      <c r="D16" s="288">
        <v>327</v>
      </c>
    </row>
    <row r="17" spans="1:4">
      <c r="A17" s="291">
        <v>7035</v>
      </c>
      <c r="B17" s="290" t="s">
        <v>349</v>
      </c>
      <c r="C17" s="288"/>
      <c r="D17" s="288">
        <v>322</v>
      </c>
    </row>
    <row r="18" spans="1:4">
      <c r="A18" s="291">
        <v>7032</v>
      </c>
      <c r="B18" s="290" t="s">
        <v>350</v>
      </c>
      <c r="C18" s="288"/>
      <c r="D18" s="288">
        <v>327</v>
      </c>
    </row>
    <row r="19" spans="1:4">
      <c r="A19" s="291">
        <v>7036</v>
      </c>
      <c r="B19" s="290" t="s">
        <v>351</v>
      </c>
      <c r="C19" s="288"/>
      <c r="D19" s="288">
        <v>327</v>
      </c>
    </row>
    <row r="20" spans="1:4">
      <c r="A20" s="291">
        <v>7040</v>
      </c>
      <c r="B20" s="290" t="s">
        <v>335</v>
      </c>
      <c r="C20" s="288"/>
      <c r="D20" s="288">
        <v>322</v>
      </c>
    </row>
    <row r="21" spans="1:4">
      <c r="A21" s="291">
        <v>7046</v>
      </c>
      <c r="B21" s="290" t="s">
        <v>352</v>
      </c>
      <c r="C21" s="288"/>
      <c r="D21" s="288">
        <v>327</v>
      </c>
    </row>
    <row r="22" spans="1:4">
      <c r="A22" s="291">
        <v>9016</v>
      </c>
      <c r="B22" s="290" t="s">
        <v>357</v>
      </c>
      <c r="C22" s="288"/>
      <c r="D22" s="288">
        <v>323</v>
      </c>
    </row>
    <row r="23" spans="1:4">
      <c r="A23" s="291">
        <v>3013</v>
      </c>
      <c r="B23" s="290" t="s">
        <v>339</v>
      </c>
      <c r="C23" s="288"/>
      <c r="D23" s="288">
        <v>337</v>
      </c>
    </row>
    <row r="24" spans="1:4">
      <c r="A24" s="291">
        <v>3001</v>
      </c>
      <c r="B24" s="290" t="s">
        <v>353</v>
      </c>
      <c r="C24" s="288"/>
      <c r="D24" s="288">
        <v>361</v>
      </c>
    </row>
    <row r="25" spans="1:4">
      <c r="A25" s="291">
        <v>3015</v>
      </c>
      <c r="B25" s="290" t="s">
        <v>355</v>
      </c>
      <c r="C25" s="288"/>
      <c r="D25" s="288">
        <v>322</v>
      </c>
    </row>
    <row r="26" spans="1:4" ht="16.5" customHeight="1">
      <c r="A26" s="291">
        <v>3020</v>
      </c>
      <c r="B26" s="290" t="s">
        <v>356</v>
      </c>
      <c r="C26" s="288"/>
      <c r="D26" s="288">
        <v>384</v>
      </c>
    </row>
    <row r="27" spans="1:4">
      <c r="A27" s="291">
        <v>2000</v>
      </c>
      <c r="B27" s="290" t="s">
        <v>358</v>
      </c>
      <c r="C27" s="288"/>
      <c r="D27" s="292">
        <f>293*1.15</f>
        <v>336.95</v>
      </c>
    </row>
    <row r="28" spans="1:4" ht="12.75" customHeight="1">
      <c r="A28" s="291">
        <v>2010</v>
      </c>
      <c r="B28" s="290" t="s">
        <v>359</v>
      </c>
      <c r="C28" s="288"/>
      <c r="D28" s="288">
        <v>337</v>
      </c>
    </row>
    <row r="29" spans="1:4">
      <c r="A29" s="291">
        <v>1014</v>
      </c>
      <c r="B29" s="290" t="s">
        <v>337</v>
      </c>
      <c r="C29" s="607"/>
      <c r="D29" s="292">
        <f>288*1.15</f>
        <v>331.2</v>
      </c>
    </row>
    <row r="30" spans="1:4">
      <c r="A30" s="291">
        <v>1021</v>
      </c>
      <c r="B30" s="290" t="s">
        <v>360</v>
      </c>
      <c r="C30" s="288"/>
      <c r="D30" s="288">
        <v>331</v>
      </c>
    </row>
    <row r="31" spans="1:4">
      <c r="A31" s="291">
        <v>1004</v>
      </c>
      <c r="B31" s="290" t="s">
        <v>361</v>
      </c>
      <c r="C31" s="288"/>
      <c r="D31" s="292">
        <f>326*1.15</f>
        <v>374.9</v>
      </c>
    </row>
    <row r="32" spans="1:4">
      <c r="A32" s="291">
        <v>1037</v>
      </c>
      <c r="B32" s="290" t="s">
        <v>362</v>
      </c>
      <c r="C32" s="288"/>
      <c r="D32" s="292">
        <f>292*1.15</f>
        <v>335.79999999999995</v>
      </c>
    </row>
    <row r="33" spans="1:4">
      <c r="A33" s="291">
        <v>6001</v>
      </c>
      <c r="B33" s="290" t="s">
        <v>363</v>
      </c>
      <c r="C33" s="288"/>
      <c r="D33" s="288">
        <v>331</v>
      </c>
    </row>
    <row r="34" spans="1:4">
      <c r="A34" s="291">
        <v>6018</v>
      </c>
      <c r="B34" s="290" t="s">
        <v>364</v>
      </c>
      <c r="C34" s="288"/>
      <c r="D34" s="288">
        <v>331</v>
      </c>
    </row>
    <row r="35" spans="1:4">
      <c r="A35" s="291">
        <v>6019</v>
      </c>
      <c r="B35" s="290" t="s">
        <v>365</v>
      </c>
      <c r="C35" s="288"/>
      <c r="D35" s="288">
        <v>331</v>
      </c>
    </row>
    <row r="36" spans="1:4">
      <c r="A36" s="291">
        <v>6026</v>
      </c>
      <c r="B36" s="290" t="s">
        <v>366</v>
      </c>
      <c r="C36" s="288"/>
      <c r="D36" s="288">
        <v>331</v>
      </c>
    </row>
    <row r="37" spans="1:4">
      <c r="A37" s="291">
        <v>5002</v>
      </c>
      <c r="B37" s="290" t="s">
        <v>367</v>
      </c>
      <c r="C37" s="288"/>
      <c r="D37" s="292">
        <f>284*1.15</f>
        <v>326.59999999999997</v>
      </c>
    </row>
    <row r="38" spans="1:4">
      <c r="A38" s="291">
        <v>5010</v>
      </c>
      <c r="B38" s="290" t="s">
        <v>368</v>
      </c>
      <c r="C38" s="288"/>
      <c r="D38" s="292">
        <v>327</v>
      </c>
    </row>
    <row r="39" spans="1:4">
      <c r="A39" s="291">
        <v>5017</v>
      </c>
      <c r="B39" s="290" t="s">
        <v>369</v>
      </c>
      <c r="C39" s="288"/>
      <c r="D39" s="292">
        <f>307*1.15</f>
        <v>353.04999999999995</v>
      </c>
    </row>
    <row r="40" spans="1:4">
      <c r="A40" s="291">
        <v>5012</v>
      </c>
      <c r="B40" s="290" t="s">
        <v>370</v>
      </c>
      <c r="C40" s="288"/>
      <c r="D40" s="292">
        <v>327</v>
      </c>
    </row>
    <row r="41" spans="1:4">
      <c r="A41" s="291">
        <v>5015</v>
      </c>
      <c r="B41" s="290" t="s">
        <v>371</v>
      </c>
      <c r="C41" s="288"/>
      <c r="D41" s="288">
        <v>353</v>
      </c>
    </row>
    <row r="42" spans="1:4">
      <c r="A42" s="291">
        <v>8011</v>
      </c>
      <c r="B42" s="290" t="s">
        <v>372</v>
      </c>
      <c r="C42" s="288"/>
      <c r="D42" s="288">
        <v>322</v>
      </c>
    </row>
    <row r="43" spans="1:4">
      <c r="A43" s="291">
        <v>8016</v>
      </c>
      <c r="B43" s="290" t="s">
        <v>373</v>
      </c>
      <c r="C43" s="288"/>
      <c r="D43" s="288">
        <v>322</v>
      </c>
    </row>
    <row r="44" spans="1:4" ht="15.75" customHeight="1">
      <c r="A44" s="291">
        <v>9017</v>
      </c>
      <c r="B44" s="290" t="s">
        <v>374</v>
      </c>
      <c r="C44" s="288"/>
      <c r="D44" s="288">
        <v>322</v>
      </c>
    </row>
    <row r="45" spans="1:4">
      <c r="A45" s="291">
        <v>9011</v>
      </c>
      <c r="B45" s="290" t="s">
        <v>375</v>
      </c>
      <c r="C45" s="288"/>
      <c r="D45" s="288">
        <v>322</v>
      </c>
    </row>
    <row r="46" spans="1:4">
      <c r="A46" s="848" t="s">
        <v>347</v>
      </c>
      <c r="B46" s="848"/>
      <c r="C46" s="848"/>
      <c r="D46" s="848"/>
    </row>
    <row r="47" spans="1:4">
      <c r="A47" s="293">
        <v>7035</v>
      </c>
      <c r="B47" s="290" t="s">
        <v>349</v>
      </c>
      <c r="C47" s="288"/>
      <c r="D47" s="288">
        <v>312</v>
      </c>
    </row>
    <row r="48" spans="1:4">
      <c r="A48" s="293">
        <v>7036</v>
      </c>
      <c r="B48" s="290" t="s">
        <v>351</v>
      </c>
      <c r="C48" s="288"/>
      <c r="D48" s="288">
        <v>312</v>
      </c>
    </row>
    <row r="49" spans="1:4">
      <c r="A49" s="293">
        <v>1014</v>
      </c>
      <c r="B49" s="290" t="s">
        <v>337</v>
      </c>
      <c r="C49" s="607"/>
      <c r="D49" s="288">
        <v>312</v>
      </c>
    </row>
    <row r="50" spans="1:4">
      <c r="A50" s="293">
        <v>1005</v>
      </c>
      <c r="B50" s="290" t="s">
        <v>338</v>
      </c>
      <c r="C50" s="288"/>
      <c r="D50" s="288">
        <v>312</v>
      </c>
    </row>
    <row r="51" spans="1:4">
      <c r="A51" s="293">
        <v>3013</v>
      </c>
      <c r="B51" s="290" t="s">
        <v>339</v>
      </c>
      <c r="C51" s="288"/>
      <c r="D51" s="288">
        <v>312</v>
      </c>
    </row>
    <row r="52" spans="1:4">
      <c r="A52" s="293">
        <v>8022</v>
      </c>
      <c r="B52" s="290" t="s">
        <v>376</v>
      </c>
      <c r="C52" s="288"/>
      <c r="D52" s="288">
        <v>312</v>
      </c>
    </row>
    <row r="53" spans="1:4">
      <c r="A53" s="293">
        <v>6002</v>
      </c>
      <c r="B53" s="290" t="s">
        <v>343</v>
      </c>
      <c r="C53" s="288"/>
      <c r="D53" s="288">
        <v>358</v>
      </c>
    </row>
    <row r="54" spans="1:4">
      <c r="A54" s="293">
        <v>1013</v>
      </c>
      <c r="B54" s="290" t="s">
        <v>377</v>
      </c>
      <c r="C54" s="288"/>
      <c r="D54" s="288">
        <v>377</v>
      </c>
    </row>
  </sheetData>
  <mergeCells count="3">
    <mergeCell ref="A1:D1"/>
    <mergeCell ref="A14:D14"/>
    <mergeCell ref="A46:D46"/>
  </mergeCells>
  <printOptions horizontalCentered="1"/>
  <pageMargins left="0.70866141732283472" right="0.70866141732283472" top="0.35433070866141736" bottom="0.15748031496062992" header="0.31496062992125984" footer="0.31496062992125984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6:L13"/>
  <sheetViews>
    <sheetView topLeftCell="J1" zoomScale="160" zoomScaleNormal="160" workbookViewId="0">
      <selection activeCell="D4" sqref="D4"/>
    </sheetView>
  </sheetViews>
  <sheetFormatPr defaultRowHeight="15"/>
  <cols>
    <col min="8" max="8" width="5.140625" customWidth="1"/>
    <col min="9" max="9" width="0" hidden="1" customWidth="1"/>
  </cols>
  <sheetData>
    <row r="6" spans="2:12">
      <c r="H6">
        <v>1.5</v>
      </c>
    </row>
    <row r="7" spans="2:12">
      <c r="D7" t="s">
        <v>295</v>
      </c>
      <c r="H7">
        <v>0.3</v>
      </c>
      <c r="L7" t="s">
        <v>303</v>
      </c>
    </row>
    <row r="8" spans="2:12">
      <c r="B8" t="s">
        <v>299</v>
      </c>
      <c r="C8" s="247" t="s">
        <v>304</v>
      </c>
    </row>
    <row r="9" spans="2:12" ht="15.75" thickBot="1"/>
    <row r="10" spans="2:12">
      <c r="B10" s="264" t="s">
        <v>300</v>
      </c>
      <c r="C10" s="265"/>
      <c r="D10" s="265"/>
      <c r="E10" s="265"/>
      <c r="F10" s="265"/>
      <c r="G10" s="265"/>
      <c r="H10" s="265"/>
      <c r="I10" s="265"/>
      <c r="J10" s="265"/>
      <c r="K10" s="266"/>
    </row>
    <row r="11" spans="2:12" ht="15.75" thickBot="1">
      <c r="B11" s="267"/>
      <c r="C11" s="268"/>
      <c r="D11" s="268"/>
      <c r="E11" s="268"/>
      <c r="F11" s="268"/>
      <c r="G11" s="268"/>
      <c r="H11" s="268"/>
      <c r="I11" s="268"/>
      <c r="J11" s="268"/>
      <c r="K11" s="269"/>
    </row>
    <row r="12" spans="2:12" ht="106.5" customHeight="1" thickBot="1">
      <c r="B12" s="258" t="s">
        <v>302</v>
      </c>
      <c r="C12" s="259" t="s">
        <v>305</v>
      </c>
      <c r="D12" s="260" t="s">
        <v>309</v>
      </c>
      <c r="E12" s="260" t="s">
        <v>72</v>
      </c>
      <c r="F12" s="260">
        <v>20</v>
      </c>
      <c r="G12" s="260">
        <v>61</v>
      </c>
      <c r="H12" s="260">
        <v>1.1000000000000001</v>
      </c>
      <c r="I12" s="260"/>
      <c r="J12" s="260">
        <f>F12*G12</f>
        <v>1220</v>
      </c>
      <c r="K12" s="261"/>
    </row>
    <row r="13" spans="2:12">
      <c r="B13" t="s">
        <v>306</v>
      </c>
      <c r="C13" t="s">
        <v>307</v>
      </c>
      <c r="D13" t="s">
        <v>308</v>
      </c>
      <c r="F13">
        <v>20</v>
      </c>
      <c r="G13">
        <v>68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"/>
  <sheetViews>
    <sheetView topLeftCell="A13" workbookViewId="0">
      <selection activeCell="O37" sqref="O37"/>
    </sheetView>
  </sheetViews>
  <sheetFormatPr defaultRowHeight="15"/>
  <sheetData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Huntsman</vt:lpstr>
      <vt:lpstr>Авенир</vt:lpstr>
      <vt:lpstr>Мастики Магир</vt:lpstr>
      <vt:lpstr>Химтехпром</vt:lpstr>
      <vt:lpstr>СМТ</vt:lpstr>
      <vt:lpstr>Гудлайн ВМП</vt:lpstr>
      <vt:lpstr>Колеровка ГУДЛАЙН</vt:lpstr>
      <vt:lpstr> RAL-7</vt:lpstr>
      <vt:lpstr>Колеровка HUNTSMAN</vt:lpstr>
      <vt:lpstr>смт-продукт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2016-01-14T12:45:52Z</dcterms:modified>
</cp:coreProperties>
</file>