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420" tabRatio="599" activeTab="0"/>
  </bookViews>
  <sheets>
    <sheet name="ВОЛГОГРАД" sheetId="1" r:id="rId1"/>
  </sheets>
  <definedNames/>
  <calcPr fullCalcOnLoad="1"/>
</workbook>
</file>

<file path=xl/sharedStrings.xml><?xml version="1.0" encoding="utf-8"?>
<sst xmlns="http://schemas.openxmlformats.org/spreadsheetml/2006/main" count="142" uniqueCount="112">
  <si>
    <t>Ширина, м</t>
  </si>
  <si>
    <t>Длина, м</t>
  </si>
  <si>
    <t>100х100х4ВР1</t>
  </si>
  <si>
    <t>150х150х5ВР1</t>
  </si>
  <si>
    <t>150х150х4ВР1</t>
  </si>
  <si>
    <t>50х50х4ВР1</t>
  </si>
  <si>
    <t>Сетка сварная в картах, рулоне</t>
  </si>
  <si>
    <t xml:space="preserve">Сетка  в РУЛОНЕ сварная </t>
  </si>
  <si>
    <t>50х75х2</t>
  </si>
  <si>
    <t>100х100х5ВР1</t>
  </si>
  <si>
    <t>Сетка  в РУЛОНЕ плетеная н/у ГОСТ 5336-80</t>
  </si>
  <si>
    <t>Сетка  в РУЛОНЕ сварная оцинкованная</t>
  </si>
  <si>
    <t>Сетка  в КАРТАХ сварная арматурная дорожная, кладочная  ГОСТ 8478-81, 23279-85</t>
  </si>
  <si>
    <t>200х200х5ВР1</t>
  </si>
  <si>
    <t>Цены указаны с учетом НДС 18%</t>
  </si>
  <si>
    <t>Сетка  в РУЛОНЕ плетеная  ГОСТ 5336-80 оцинкованная</t>
  </si>
  <si>
    <t>200х200х4ВР1</t>
  </si>
  <si>
    <t>Сетка  в РУЛОНЕ просечно-вытяжная (ЦПВС)</t>
  </si>
  <si>
    <t>м2 в карте, рулоне</t>
  </si>
  <si>
    <t>Сетка  в РУЛОНЕ штукатурная тканая ГОСТ 3826-82</t>
  </si>
  <si>
    <t>сайт: www.profset.ru      эл. адрес: profset@mail.ru</t>
  </si>
  <si>
    <t>50х50х5ВР1</t>
  </si>
  <si>
    <t>Сетка  в РУЛОНЕ плетеная н/у покрытая полимером (зеленая) ПВХ</t>
  </si>
  <si>
    <t>Лист 1</t>
  </si>
  <si>
    <t>Цена за карту, рулон</t>
  </si>
  <si>
    <t>50х50х1,6</t>
  </si>
  <si>
    <t>25х25х1,6</t>
  </si>
  <si>
    <t>Лист 2</t>
  </si>
  <si>
    <t>1,2мм, бухты</t>
  </si>
  <si>
    <t>40х0,5 тонкая</t>
  </si>
  <si>
    <t>40х0,6 жестк</t>
  </si>
  <si>
    <t>100х100х6ВР1</t>
  </si>
  <si>
    <t>200х200х6ВР1</t>
  </si>
  <si>
    <t>150х150х6ВР1</t>
  </si>
  <si>
    <t>55х55х2,5</t>
  </si>
  <si>
    <t xml:space="preserve">ООО" ПРОФСЕТ",   г. Волгоград,   тел.: (8442) 98-94-94 </t>
  </si>
  <si>
    <t>ООО" ПРОФСЕТ",   г. Волгоград,   тел.: (8442) 98-94-94</t>
  </si>
  <si>
    <t>Склад:  г. Волгоград,  шоссе Авиаторов, д. 3,   тел.: 988-036-40-04</t>
  </si>
  <si>
    <t>50х100х4ВР1</t>
  </si>
  <si>
    <t>50х50х2,5</t>
  </si>
  <si>
    <t xml:space="preserve">2х2х0,4 </t>
  </si>
  <si>
    <t>звездочка 25/6-20</t>
  </si>
  <si>
    <t>звездочка 30/6-20</t>
  </si>
  <si>
    <t>стульчик 30.6-18</t>
  </si>
  <si>
    <t>стульчик 35.6-18</t>
  </si>
  <si>
    <t>стульчик 40.6-18</t>
  </si>
  <si>
    <t>опора для фиксат.</t>
  </si>
  <si>
    <t>стойка 25-10/4-18</t>
  </si>
  <si>
    <t>ПРОВОЛОКА  термически обработанная (вязальная)  ГОСТ 3282-74, руб./кг</t>
  </si>
  <si>
    <t>КРЕПЕЖИ (фиксаторы) для арматуры, сеток, металлокаркасов ПВХ, руб./шт.</t>
  </si>
  <si>
    <t>55х55х1,7</t>
  </si>
  <si>
    <t>50х50х3ВР1</t>
  </si>
  <si>
    <t>Продукция сертифицирована . Производим и цинкуем сетки нестандартных размеров под заказ.</t>
  </si>
  <si>
    <t>50х50х4ВР1 ОЦ/гал</t>
  </si>
  <si>
    <t>50х50х3ВР1 ОЦ/гал</t>
  </si>
  <si>
    <t>50х50х3ВР1 ОЦ/гал  зак</t>
  </si>
  <si>
    <t>50х50х4ВР1 ОЦ/гал  зак</t>
  </si>
  <si>
    <t>100х100х4ВР1 ОЦ/гал</t>
  </si>
  <si>
    <t>Сетка  в КАРТАХ сварная из арматуры АIII,  ГОСТ 23279-85</t>
  </si>
  <si>
    <t>100х100х8   В500С</t>
  </si>
  <si>
    <t>100х100х6   В500С</t>
  </si>
  <si>
    <t>150х150х8   В500С</t>
  </si>
  <si>
    <t>150х150х6   В500С</t>
  </si>
  <si>
    <t>200х200х6  В500С</t>
  </si>
  <si>
    <t>25х25х1,5</t>
  </si>
  <si>
    <t>25х50х1,5</t>
  </si>
  <si>
    <t>50х50х1,5</t>
  </si>
  <si>
    <t xml:space="preserve">Цена за м2 от 300 </t>
  </si>
  <si>
    <t>Цена за м2 от  150</t>
  </si>
  <si>
    <t>Цена за м2 менее 150</t>
  </si>
  <si>
    <t>50х50х2</t>
  </si>
  <si>
    <t>35х35х1,8</t>
  </si>
  <si>
    <t>45х45х2,0</t>
  </si>
  <si>
    <t>1,4мм, бухты</t>
  </si>
  <si>
    <t>4,0мм</t>
  </si>
  <si>
    <t>3,0мм</t>
  </si>
  <si>
    <t>АРМАТУРА стеклопластиковая периодического профиля (с навивкой)</t>
  </si>
  <si>
    <t>Арматура  АСП  №4,  бухта 300 м</t>
  </si>
  <si>
    <t>Арматура  АСП  №6,  бухта 100 м</t>
  </si>
  <si>
    <t>Арматура  АСП  №8,  бухта 100 м</t>
  </si>
  <si>
    <t>Арматура  АСП  №10,  бухта 100 м</t>
  </si>
  <si>
    <t xml:space="preserve">50х60х1,6 </t>
  </si>
  <si>
    <t>50х60х1,6</t>
  </si>
  <si>
    <t>от 600 м, руб.</t>
  </si>
  <si>
    <t>25х50х1,6</t>
  </si>
  <si>
    <t>50х12,5х1,6</t>
  </si>
  <si>
    <t>25х12,5х1,6</t>
  </si>
  <si>
    <t>50х50х1,8</t>
  </si>
  <si>
    <t>50х50х2,2</t>
  </si>
  <si>
    <t>Сетка  в РУЛОНЕ сварная оцинкованная покрытая полимером (зеленая) ПВХ</t>
  </si>
  <si>
    <t>100х100х4</t>
  </si>
  <si>
    <t>20х20х1,4</t>
  </si>
  <si>
    <t>6х6х0,6*</t>
  </si>
  <si>
    <t>10х10х0,8*</t>
  </si>
  <si>
    <t>25х25х1,2*</t>
  </si>
  <si>
    <t>100х100х10   В500С</t>
  </si>
  <si>
    <t>50х50х5ВР1 ОЦ/гал  зак</t>
  </si>
  <si>
    <t>100х100х3ВР1 ОЦ/гал спец!!!</t>
  </si>
  <si>
    <t>50х50х1,6 ГОСТ</t>
  </si>
  <si>
    <t>до 600 м, руб.</t>
  </si>
  <si>
    <t>от 1200 м, руб.</t>
  </si>
  <si>
    <t>47,00/49,00</t>
  </si>
  <si>
    <t>46,50/49,00</t>
  </si>
  <si>
    <t>52,00/55,00</t>
  </si>
  <si>
    <t>150х150х10   В500С</t>
  </si>
  <si>
    <t xml:space="preserve">100х100х3ВР1 </t>
  </si>
  <si>
    <t>100х100х3ВР1 ТУ</t>
  </si>
  <si>
    <t>50х50х3ВР1 ТУ</t>
  </si>
  <si>
    <t>Цена за м2 до  300</t>
  </si>
  <si>
    <t>Цена за м2 от  300</t>
  </si>
  <si>
    <t xml:space="preserve">Цена за м2 от  500 </t>
  </si>
  <si>
    <t>50х100х3ВР1 ТУ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</si>
</sst>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_р_."/>
    <numFmt numFmtId="181" formatCode="dd/mm/yy;@"/>
    <numFmt numFmtId="182" formatCode="#&quot; &quot;##0.00_р_."/>
    <numFmt numFmtId="183" formatCode="[$-FC19]d\ mmmm\ yyyy\ &quot;г.&quot;"/>
    <numFmt numFmtId="184" formatCode="0.0"/>
    <numFmt numFmtId="18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i/>
      <sz val="9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180" fontId="1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 shrinkToFit="1"/>
    </xf>
    <xf numFmtId="181" fontId="9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181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180" fontId="4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80" fontId="4" fillId="0" borderId="14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right" vertical="center" shrinkToFit="1"/>
    </xf>
    <xf numFmtId="180" fontId="3" fillId="0" borderId="15" xfId="0" applyNumberFormat="1" applyFont="1" applyBorder="1" applyAlignment="1">
      <alignment horizontal="right" vertical="center" shrinkToFit="1"/>
    </xf>
    <xf numFmtId="180" fontId="3" fillId="0" borderId="18" xfId="0" applyNumberFormat="1" applyFont="1" applyBorder="1" applyAlignment="1">
      <alignment horizontal="right" vertical="center" shrinkToFit="1"/>
    </xf>
    <xf numFmtId="2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0" fontId="4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180" fontId="3" fillId="0" borderId="12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 shrinkToFit="1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2" fontId="3" fillId="0" borderId="26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8" xfId="0" applyFont="1" applyBorder="1" applyAlignment="1">
      <alignment vertical="top" wrapText="1" shrinkToFit="1"/>
    </xf>
    <xf numFmtId="0" fontId="3" fillId="0" borderId="29" xfId="0" applyFont="1" applyBorder="1" applyAlignment="1">
      <alignment vertical="top" wrapText="1" shrinkToFi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34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0" fontId="3" fillId="0" borderId="2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9"/>
  <sheetViews>
    <sheetView tabSelected="1" zoomScalePageLayoutView="0" workbookViewId="0" topLeftCell="A109">
      <selection activeCell="A125" sqref="A125:K125"/>
    </sheetView>
  </sheetViews>
  <sheetFormatPr defaultColWidth="9.00390625" defaultRowHeight="12.75"/>
  <cols>
    <col min="1" max="1" width="16.375" style="0" customWidth="1"/>
    <col min="2" max="2" width="9.50390625" style="0" customWidth="1"/>
    <col min="3" max="3" width="6.50390625" style="0" customWidth="1"/>
    <col min="4" max="4" width="6.875" style="0" customWidth="1"/>
    <col min="5" max="5" width="8.625" style="0" customWidth="1"/>
    <col min="6" max="6" width="10.625" style="0" customWidth="1"/>
    <col min="7" max="7" width="9.125" style="0" customWidth="1"/>
    <col min="8" max="8" width="11.50390625" style="0" customWidth="1"/>
    <col min="9" max="9" width="9.125" style="0" customWidth="1"/>
    <col min="10" max="10" width="10.625" style="0" customWidth="1"/>
    <col min="11" max="11" width="8.625" style="0" customWidth="1"/>
  </cols>
  <sheetData>
    <row r="1" ht="15" customHeight="1"/>
    <row r="2" spans="1:12" ht="15.75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29"/>
      <c r="K2" s="29"/>
      <c r="L2" s="28"/>
    </row>
    <row r="3" spans="1:11" ht="15.75" customHeight="1">
      <c r="A3" s="10" t="s">
        <v>20</v>
      </c>
      <c r="B3" s="8"/>
      <c r="C3" s="8"/>
      <c r="D3" s="8"/>
      <c r="E3" s="14"/>
      <c r="F3" s="8"/>
      <c r="G3" s="8"/>
      <c r="H3" s="11"/>
      <c r="I3" s="8"/>
      <c r="K3" s="28">
        <v>42676</v>
      </c>
    </row>
    <row r="4" spans="1:11" ht="16.5" customHeight="1">
      <c r="A4" s="10"/>
      <c r="B4" s="8"/>
      <c r="C4" s="8"/>
      <c r="D4" s="8"/>
      <c r="E4" s="14"/>
      <c r="F4" s="8"/>
      <c r="G4" s="11" t="s">
        <v>14</v>
      </c>
      <c r="H4" s="8"/>
      <c r="K4" s="7" t="s">
        <v>23</v>
      </c>
    </row>
    <row r="5" spans="1:13" ht="45.75" customHeight="1">
      <c r="A5" s="96" t="s">
        <v>6</v>
      </c>
      <c r="B5" s="97"/>
      <c r="C5" s="15" t="s">
        <v>0</v>
      </c>
      <c r="D5" s="15" t="s">
        <v>1</v>
      </c>
      <c r="E5" s="16" t="s">
        <v>110</v>
      </c>
      <c r="F5" s="15" t="s">
        <v>24</v>
      </c>
      <c r="G5" s="16" t="s">
        <v>109</v>
      </c>
      <c r="H5" s="15" t="s">
        <v>24</v>
      </c>
      <c r="I5" s="16" t="s">
        <v>108</v>
      </c>
      <c r="J5" s="15" t="s">
        <v>24</v>
      </c>
      <c r="K5" s="16" t="s">
        <v>18</v>
      </c>
      <c r="L5" s="9"/>
      <c r="M5" s="9"/>
    </row>
    <row r="6" spans="1:23" ht="12.75" customHeight="1">
      <c r="A6" s="89" t="s">
        <v>12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18"/>
      <c r="M6" s="18"/>
      <c r="W6" s="30"/>
    </row>
    <row r="7" spans="1:23" ht="11.25" customHeight="1">
      <c r="A7" s="138" t="s">
        <v>31</v>
      </c>
      <c r="B7" s="139"/>
      <c r="C7" s="51">
        <v>2</v>
      </c>
      <c r="D7" s="51">
        <v>6</v>
      </c>
      <c r="E7" s="52">
        <v>160</v>
      </c>
      <c r="F7" s="47">
        <f aca="true" t="shared" si="0" ref="F7:F38">E7*K7</f>
        <v>1920</v>
      </c>
      <c r="G7" s="46">
        <f>E7+E7/100*1</f>
        <v>161.6</v>
      </c>
      <c r="H7" s="47">
        <f>G7*K7</f>
        <v>1939.1999999999998</v>
      </c>
      <c r="I7" s="46">
        <f>E7+E7/100*3</f>
        <v>164.8</v>
      </c>
      <c r="J7" s="47">
        <f>I7*K7</f>
        <v>1977.6000000000001</v>
      </c>
      <c r="K7" s="47">
        <f>C7*D7</f>
        <v>12</v>
      </c>
      <c r="L7" s="18"/>
      <c r="M7" s="18"/>
      <c r="W7" s="30"/>
    </row>
    <row r="8" spans="1:13" ht="10.5" customHeight="1" thickBot="1">
      <c r="A8" s="117"/>
      <c r="B8" s="118"/>
      <c r="C8" s="53">
        <v>2</v>
      </c>
      <c r="D8" s="53">
        <v>3</v>
      </c>
      <c r="E8" s="50">
        <v>160</v>
      </c>
      <c r="F8" s="48">
        <f t="shared" si="0"/>
        <v>960</v>
      </c>
      <c r="G8" s="49">
        <f>E8+E8/100*1</f>
        <v>161.6</v>
      </c>
      <c r="H8" s="48">
        <f aca="true" t="shared" si="1" ref="H8:H39">G8*K8</f>
        <v>969.5999999999999</v>
      </c>
      <c r="I8" s="49">
        <f>E8+E8/100*3</f>
        <v>164.8</v>
      </c>
      <c r="J8" s="48">
        <f aca="true" t="shared" si="2" ref="J8:J39">I8*K8</f>
        <v>988.8000000000001</v>
      </c>
      <c r="K8" s="48">
        <f aca="true" t="shared" si="3" ref="K8:K53">C8*D8</f>
        <v>6</v>
      </c>
      <c r="L8" s="17"/>
      <c r="M8" s="17"/>
    </row>
    <row r="9" spans="1:13" ht="12.75" customHeight="1" thickTop="1">
      <c r="A9" s="115" t="s">
        <v>9</v>
      </c>
      <c r="B9" s="116"/>
      <c r="C9" s="36">
        <v>2</v>
      </c>
      <c r="D9" s="36">
        <v>6</v>
      </c>
      <c r="E9" s="37">
        <v>89</v>
      </c>
      <c r="F9" s="38">
        <f t="shared" si="0"/>
        <v>1068</v>
      </c>
      <c r="G9" s="39">
        <f>E9+E9/100*0.45</f>
        <v>89.4005</v>
      </c>
      <c r="H9" s="38">
        <f t="shared" si="1"/>
        <v>1072.806</v>
      </c>
      <c r="I9" s="39">
        <f>E9+E9/100*1.12</f>
        <v>89.9968</v>
      </c>
      <c r="J9" s="38">
        <f t="shared" si="2"/>
        <v>1079.9615999999999</v>
      </c>
      <c r="K9" s="38">
        <f t="shared" si="3"/>
        <v>12</v>
      </c>
      <c r="L9" s="17"/>
      <c r="M9" s="17"/>
    </row>
    <row r="10" spans="1:13" ht="11.25" customHeight="1" thickBot="1">
      <c r="A10" s="117"/>
      <c r="B10" s="118"/>
      <c r="C10" s="36">
        <v>2</v>
      </c>
      <c r="D10" s="36">
        <v>3</v>
      </c>
      <c r="E10" s="37">
        <v>89</v>
      </c>
      <c r="F10" s="38">
        <f t="shared" si="0"/>
        <v>534</v>
      </c>
      <c r="G10" s="39">
        <f>E10+E10/100*0.45</f>
        <v>89.4005</v>
      </c>
      <c r="H10" s="38">
        <f t="shared" si="1"/>
        <v>536.403</v>
      </c>
      <c r="I10" s="39">
        <f>E10+E10/100*1.12</f>
        <v>89.9968</v>
      </c>
      <c r="J10" s="38">
        <f t="shared" si="2"/>
        <v>539.9807999999999</v>
      </c>
      <c r="K10" s="38">
        <f t="shared" si="3"/>
        <v>6</v>
      </c>
      <c r="L10" s="17"/>
      <c r="M10" s="17"/>
    </row>
    <row r="11" spans="1:13" ht="12" customHeight="1" thickTop="1">
      <c r="A11" s="115" t="s">
        <v>2</v>
      </c>
      <c r="B11" s="116"/>
      <c r="C11" s="40">
        <v>2</v>
      </c>
      <c r="D11" s="40">
        <v>6</v>
      </c>
      <c r="E11" s="85">
        <v>54</v>
      </c>
      <c r="F11" s="42">
        <f t="shared" si="0"/>
        <v>648</v>
      </c>
      <c r="G11" s="86">
        <f>E11+E11/100*0.93</f>
        <v>54.5022</v>
      </c>
      <c r="H11" s="42">
        <f t="shared" si="1"/>
        <v>654.0264</v>
      </c>
      <c r="I11" s="86">
        <f>E11+E11/100*1.85</f>
        <v>54.999</v>
      </c>
      <c r="J11" s="42">
        <f t="shared" si="2"/>
        <v>659.988</v>
      </c>
      <c r="K11" s="44">
        <f t="shared" si="3"/>
        <v>12</v>
      </c>
      <c r="L11" s="17"/>
      <c r="M11" s="17"/>
    </row>
    <row r="12" spans="1:13" ht="10.5" customHeight="1">
      <c r="A12" s="119"/>
      <c r="B12" s="120"/>
      <c r="C12" s="45">
        <v>2</v>
      </c>
      <c r="D12" s="45">
        <v>3</v>
      </c>
      <c r="E12" s="52">
        <v>54</v>
      </c>
      <c r="F12" s="76">
        <f t="shared" si="0"/>
        <v>324</v>
      </c>
      <c r="G12" s="46">
        <f>E12+E12/100*0.93</f>
        <v>54.5022</v>
      </c>
      <c r="H12" s="76">
        <f aca="true" t="shared" si="4" ref="H12:H17">G12*K12</f>
        <v>327.0132</v>
      </c>
      <c r="I12" s="46">
        <f>E12+E12/100*1.85</f>
        <v>54.999</v>
      </c>
      <c r="J12" s="38">
        <f>I12*K12</f>
        <v>329.994</v>
      </c>
      <c r="K12" s="47">
        <f t="shared" si="3"/>
        <v>6</v>
      </c>
      <c r="L12" s="17"/>
      <c r="M12" s="17"/>
    </row>
    <row r="13" spans="1:13" ht="10.5" customHeight="1">
      <c r="A13" s="119"/>
      <c r="B13" s="120"/>
      <c r="C13" s="51">
        <v>1.5</v>
      </c>
      <c r="D13" s="51">
        <v>2</v>
      </c>
      <c r="E13" s="52">
        <v>54</v>
      </c>
      <c r="F13" s="47">
        <f t="shared" si="0"/>
        <v>162</v>
      </c>
      <c r="G13" s="46">
        <f>E13+E13/100*0.93</f>
        <v>54.5022</v>
      </c>
      <c r="H13" s="47">
        <f t="shared" si="4"/>
        <v>163.5066</v>
      </c>
      <c r="I13" s="46">
        <f>E13+E13/100*1.85</f>
        <v>54.999</v>
      </c>
      <c r="J13" s="47">
        <f>I13*K13</f>
        <v>164.997</v>
      </c>
      <c r="K13" s="47">
        <f>C13*D13</f>
        <v>3</v>
      </c>
      <c r="L13" s="17"/>
      <c r="M13" s="17"/>
    </row>
    <row r="14" spans="1:13" ht="12" customHeight="1" thickBot="1">
      <c r="A14" s="117"/>
      <c r="B14" s="118"/>
      <c r="C14" s="53">
        <v>1</v>
      </c>
      <c r="D14" s="53">
        <v>2</v>
      </c>
      <c r="E14" s="32">
        <v>54</v>
      </c>
      <c r="F14" s="33">
        <f t="shared" si="0"/>
        <v>108</v>
      </c>
      <c r="G14" s="34">
        <f>E14+E14/100*0.93</f>
        <v>54.5022</v>
      </c>
      <c r="H14" s="33">
        <f t="shared" si="4"/>
        <v>109.0044</v>
      </c>
      <c r="I14" s="34">
        <f>E14+E14/100*1.855</f>
        <v>55.0017</v>
      </c>
      <c r="J14" s="33">
        <f t="shared" si="2"/>
        <v>110.0034</v>
      </c>
      <c r="K14" s="48">
        <f t="shared" si="3"/>
        <v>2</v>
      </c>
      <c r="L14" s="17"/>
      <c r="M14" s="17"/>
    </row>
    <row r="15" spans="1:13" ht="13.5" customHeight="1" thickBot="1" thickTop="1">
      <c r="A15" s="134" t="s">
        <v>105</v>
      </c>
      <c r="B15" s="135"/>
      <c r="C15" s="61">
        <v>1.5</v>
      </c>
      <c r="D15" s="61">
        <v>2</v>
      </c>
      <c r="E15" s="84">
        <v>32.9</v>
      </c>
      <c r="F15" s="63">
        <f t="shared" si="0"/>
        <v>98.69999999999999</v>
      </c>
      <c r="G15" s="64">
        <f>E15+E15/100*0.91</f>
        <v>33.19939</v>
      </c>
      <c r="H15" s="63">
        <f t="shared" si="4"/>
        <v>99.59817000000001</v>
      </c>
      <c r="I15" s="64">
        <f>E15+E15/100*1.53</f>
        <v>33.403369999999995</v>
      </c>
      <c r="J15" s="63">
        <f>I15*K15</f>
        <v>100.21010999999999</v>
      </c>
      <c r="K15" s="63">
        <f>C15*D15</f>
        <v>3</v>
      </c>
      <c r="L15" s="17"/>
      <c r="M15" s="17"/>
    </row>
    <row r="16" spans="1:13" ht="12" customHeight="1" thickTop="1">
      <c r="A16" s="132" t="s">
        <v>106</v>
      </c>
      <c r="B16" s="133"/>
      <c r="C16" s="40">
        <v>1</v>
      </c>
      <c r="D16" s="40">
        <v>2</v>
      </c>
      <c r="E16" s="41">
        <v>30</v>
      </c>
      <c r="F16" s="42">
        <f t="shared" si="0"/>
        <v>60</v>
      </c>
      <c r="G16" s="43">
        <f>E16+E16/100*1</f>
        <v>30.3</v>
      </c>
      <c r="H16" s="42">
        <f t="shared" si="4"/>
        <v>60.6</v>
      </c>
      <c r="I16" s="43">
        <f>E16+E16/100*2</f>
        <v>30.6</v>
      </c>
      <c r="J16" s="42">
        <f>I16*K16</f>
        <v>61.2</v>
      </c>
      <c r="K16" s="42">
        <f>C16*D16</f>
        <v>2</v>
      </c>
      <c r="L16" s="17"/>
      <c r="M16" s="17"/>
    </row>
    <row r="17" spans="1:13" ht="11.25" customHeight="1" thickBot="1">
      <c r="A17" s="136"/>
      <c r="B17" s="137"/>
      <c r="C17" s="53">
        <v>2</v>
      </c>
      <c r="D17" s="53">
        <v>3</v>
      </c>
      <c r="E17" s="83">
        <v>30</v>
      </c>
      <c r="F17" s="48">
        <f t="shared" si="0"/>
        <v>180</v>
      </c>
      <c r="G17" s="49">
        <f>E17+E17/100*1</f>
        <v>30.3</v>
      </c>
      <c r="H17" s="48">
        <f t="shared" si="4"/>
        <v>181.8</v>
      </c>
      <c r="I17" s="49">
        <f>E17+E17/100*2</f>
        <v>30.6</v>
      </c>
      <c r="J17" s="48">
        <f>I17*K17</f>
        <v>183.60000000000002</v>
      </c>
      <c r="K17" s="48">
        <f>C17*D17</f>
        <v>6</v>
      </c>
      <c r="L17" s="17"/>
      <c r="M17" s="17"/>
    </row>
    <row r="18" spans="1:13" ht="10.5" customHeight="1" thickTop="1">
      <c r="A18" s="128" t="s">
        <v>33</v>
      </c>
      <c r="B18" s="129"/>
      <c r="C18" s="40">
        <v>2</v>
      </c>
      <c r="D18" s="40">
        <v>3</v>
      </c>
      <c r="E18" s="41">
        <v>104</v>
      </c>
      <c r="F18" s="42">
        <f t="shared" si="0"/>
        <v>624</v>
      </c>
      <c r="G18" s="43">
        <f>E18+E18/100*0.48</f>
        <v>104.4992</v>
      </c>
      <c r="H18" s="42">
        <f t="shared" si="1"/>
        <v>626.9952000000001</v>
      </c>
      <c r="I18" s="43">
        <f>E18+E18/100*0.96</f>
        <v>104.9984</v>
      </c>
      <c r="J18" s="42">
        <f t="shared" si="2"/>
        <v>629.9904</v>
      </c>
      <c r="K18" s="42">
        <f t="shared" si="3"/>
        <v>6</v>
      </c>
      <c r="L18" s="17"/>
      <c r="M18" s="17"/>
    </row>
    <row r="19" spans="1:13" ht="10.5" customHeight="1" thickBot="1">
      <c r="A19" s="130"/>
      <c r="B19" s="131"/>
      <c r="C19" s="36">
        <v>2</v>
      </c>
      <c r="D19" s="36">
        <v>6</v>
      </c>
      <c r="E19" s="32">
        <v>104</v>
      </c>
      <c r="F19" s="33">
        <f t="shared" si="0"/>
        <v>1248</v>
      </c>
      <c r="G19" s="49">
        <f>E19+E19/100*0.48</f>
        <v>104.4992</v>
      </c>
      <c r="H19" s="48">
        <f t="shared" si="1"/>
        <v>1253.9904000000001</v>
      </c>
      <c r="I19" s="49">
        <f>E19+E19/100*0.96</f>
        <v>104.9984</v>
      </c>
      <c r="J19" s="48">
        <f t="shared" si="2"/>
        <v>1259.9808</v>
      </c>
      <c r="K19" s="38">
        <f t="shared" si="3"/>
        <v>12</v>
      </c>
      <c r="L19" s="17"/>
      <c r="M19" s="17"/>
    </row>
    <row r="20" spans="1:13" ht="10.5" customHeight="1" thickTop="1">
      <c r="A20" s="132" t="s">
        <v>3</v>
      </c>
      <c r="B20" s="133"/>
      <c r="C20" s="40">
        <v>2</v>
      </c>
      <c r="D20" s="40">
        <v>6</v>
      </c>
      <c r="E20" s="37">
        <v>62</v>
      </c>
      <c r="F20" s="38">
        <f t="shared" si="0"/>
        <v>744</v>
      </c>
      <c r="G20" s="46">
        <f>E20+E20/100*1.62</f>
        <v>63.0044</v>
      </c>
      <c r="H20" s="47">
        <f t="shared" si="1"/>
        <v>756.0527999999999</v>
      </c>
      <c r="I20" s="46">
        <f>E20+E20/100*3.22</f>
        <v>63.9964</v>
      </c>
      <c r="J20" s="47">
        <f t="shared" si="2"/>
        <v>767.9568</v>
      </c>
      <c r="K20" s="42">
        <f t="shared" si="3"/>
        <v>12</v>
      </c>
      <c r="L20" s="17"/>
      <c r="M20" s="17"/>
    </row>
    <row r="21" spans="1:15" ht="9.75" customHeight="1">
      <c r="A21" s="134"/>
      <c r="B21" s="135"/>
      <c r="C21" s="51">
        <v>2</v>
      </c>
      <c r="D21" s="51">
        <v>3</v>
      </c>
      <c r="E21" s="37">
        <v>62</v>
      </c>
      <c r="F21" s="38">
        <f t="shared" si="0"/>
        <v>372</v>
      </c>
      <c r="G21" s="46">
        <f>E21+E21/100*1.62</f>
        <v>63.0044</v>
      </c>
      <c r="H21" s="47">
        <f>G21*K21</f>
        <v>378.02639999999997</v>
      </c>
      <c r="I21" s="46">
        <f>E21+E21/100*3.22</f>
        <v>63.9964</v>
      </c>
      <c r="J21" s="47">
        <f t="shared" si="2"/>
        <v>383.9784</v>
      </c>
      <c r="K21" s="38">
        <f>C21*D21</f>
        <v>6</v>
      </c>
      <c r="L21" s="17"/>
      <c r="M21" s="17"/>
      <c r="O21" s="30"/>
    </row>
    <row r="22" spans="1:13" ht="10.5" customHeight="1" thickBot="1">
      <c r="A22" s="136"/>
      <c r="B22" s="137"/>
      <c r="C22" s="53">
        <v>1.5</v>
      </c>
      <c r="D22" s="53">
        <v>2</v>
      </c>
      <c r="E22" s="32">
        <v>62</v>
      </c>
      <c r="F22" s="33">
        <f t="shared" si="0"/>
        <v>186</v>
      </c>
      <c r="G22" s="34">
        <f>E22+E22/100*1.62</f>
        <v>63.0044</v>
      </c>
      <c r="H22" s="33">
        <f>G22*K22</f>
        <v>189.01319999999998</v>
      </c>
      <c r="I22" s="34">
        <f>E22+E22/100*3.22</f>
        <v>63.9964</v>
      </c>
      <c r="J22" s="33">
        <f t="shared" si="2"/>
        <v>191.9892</v>
      </c>
      <c r="K22" s="33">
        <f>C22*D22</f>
        <v>3</v>
      </c>
      <c r="L22" s="17"/>
      <c r="M22" s="17"/>
    </row>
    <row r="23" spans="1:13" ht="10.5" customHeight="1" thickTop="1">
      <c r="A23" s="128" t="s">
        <v>4</v>
      </c>
      <c r="B23" s="129"/>
      <c r="C23" s="40">
        <v>2</v>
      </c>
      <c r="D23" s="40">
        <v>6</v>
      </c>
      <c r="E23" s="37">
        <v>38</v>
      </c>
      <c r="F23" s="38">
        <f t="shared" si="0"/>
        <v>456</v>
      </c>
      <c r="G23" s="39">
        <f>E23+E23/100*1.32</f>
        <v>38.5016</v>
      </c>
      <c r="H23" s="38">
        <f t="shared" si="1"/>
        <v>462.01920000000007</v>
      </c>
      <c r="I23" s="39">
        <f>E23+E23/100*2.62</f>
        <v>38.9956</v>
      </c>
      <c r="J23" s="38">
        <f t="shared" si="2"/>
        <v>467.94720000000007</v>
      </c>
      <c r="K23" s="38">
        <f t="shared" si="3"/>
        <v>12</v>
      </c>
      <c r="L23" s="17"/>
      <c r="M23" s="17"/>
    </row>
    <row r="24" spans="1:13" ht="10.5" customHeight="1" thickBot="1">
      <c r="A24" s="130"/>
      <c r="B24" s="131"/>
      <c r="C24" s="54">
        <v>2</v>
      </c>
      <c r="D24" s="54">
        <v>3</v>
      </c>
      <c r="E24" s="37">
        <v>38</v>
      </c>
      <c r="F24" s="38">
        <f t="shared" si="0"/>
        <v>228</v>
      </c>
      <c r="G24" s="39">
        <f>E24+E24/100*1.32</f>
        <v>38.5016</v>
      </c>
      <c r="H24" s="38">
        <f t="shared" si="1"/>
        <v>231.00960000000003</v>
      </c>
      <c r="I24" s="39">
        <f>E24+E24/100*2.62</f>
        <v>38.9956</v>
      </c>
      <c r="J24" s="38">
        <f t="shared" si="2"/>
        <v>233.97360000000003</v>
      </c>
      <c r="K24" s="38">
        <f t="shared" si="3"/>
        <v>6</v>
      </c>
      <c r="L24" s="17"/>
      <c r="M24" s="17"/>
    </row>
    <row r="25" spans="1:13" ht="11.25" customHeight="1" thickTop="1">
      <c r="A25" s="115" t="s">
        <v>32</v>
      </c>
      <c r="B25" s="116"/>
      <c r="C25" s="40">
        <v>2</v>
      </c>
      <c r="D25" s="40">
        <v>3</v>
      </c>
      <c r="E25" s="41">
        <v>79</v>
      </c>
      <c r="F25" s="42">
        <f t="shared" si="0"/>
        <v>474</v>
      </c>
      <c r="G25" s="43">
        <f>E25+E25/100*1.27</f>
        <v>80.0033</v>
      </c>
      <c r="H25" s="42">
        <f t="shared" si="1"/>
        <v>480.0198</v>
      </c>
      <c r="I25" s="43">
        <f>E25+E25/100*2.53</f>
        <v>80.9987</v>
      </c>
      <c r="J25" s="42">
        <f t="shared" si="2"/>
        <v>485.9922</v>
      </c>
      <c r="K25" s="42">
        <f t="shared" si="3"/>
        <v>6</v>
      </c>
      <c r="L25" s="17"/>
      <c r="M25" s="17"/>
    </row>
    <row r="26" spans="1:13" ht="11.25" customHeight="1" thickBot="1">
      <c r="A26" s="117"/>
      <c r="B26" s="118"/>
      <c r="C26" s="53">
        <v>2</v>
      </c>
      <c r="D26" s="53">
        <v>6</v>
      </c>
      <c r="E26" s="50">
        <v>79</v>
      </c>
      <c r="F26" s="48">
        <f t="shared" si="0"/>
        <v>948</v>
      </c>
      <c r="G26" s="49">
        <f>E26+E26/100*1.27</f>
        <v>80.0033</v>
      </c>
      <c r="H26" s="48">
        <f t="shared" si="1"/>
        <v>960.0396</v>
      </c>
      <c r="I26" s="49">
        <f>E26+E26/100*2.53</f>
        <v>80.9987</v>
      </c>
      <c r="J26" s="48">
        <f t="shared" si="2"/>
        <v>971.9844</v>
      </c>
      <c r="K26" s="48">
        <f t="shared" si="3"/>
        <v>12</v>
      </c>
      <c r="L26" s="17"/>
      <c r="M26" s="17"/>
    </row>
    <row r="27" spans="1:13" ht="10.5" customHeight="1" thickTop="1">
      <c r="A27" s="115" t="s">
        <v>13</v>
      </c>
      <c r="B27" s="116"/>
      <c r="C27" s="40">
        <v>2</v>
      </c>
      <c r="D27" s="40">
        <v>6</v>
      </c>
      <c r="E27" s="41">
        <v>48</v>
      </c>
      <c r="F27" s="42">
        <f t="shared" si="0"/>
        <v>576</v>
      </c>
      <c r="G27" s="43">
        <f>E27+E27/100*0.94</f>
        <v>48.4512</v>
      </c>
      <c r="H27" s="42">
        <f t="shared" si="1"/>
        <v>581.4144</v>
      </c>
      <c r="I27" s="43">
        <f>E27+E27/100*2.09</f>
        <v>49.0032</v>
      </c>
      <c r="J27" s="42">
        <f t="shared" si="2"/>
        <v>588.0384</v>
      </c>
      <c r="K27" s="42">
        <f t="shared" si="3"/>
        <v>12</v>
      </c>
      <c r="L27" s="17"/>
      <c r="M27" s="17"/>
    </row>
    <row r="28" spans="1:13" ht="10.5" customHeight="1" thickBot="1">
      <c r="A28" s="117"/>
      <c r="B28" s="118"/>
      <c r="C28" s="53">
        <v>2</v>
      </c>
      <c r="D28" s="53">
        <v>3</v>
      </c>
      <c r="E28" s="50">
        <v>48</v>
      </c>
      <c r="F28" s="48">
        <f t="shared" si="0"/>
        <v>288</v>
      </c>
      <c r="G28" s="49">
        <f>E28+E28/100*0.94</f>
        <v>48.4512</v>
      </c>
      <c r="H28" s="48">
        <f t="shared" si="1"/>
        <v>290.7072</v>
      </c>
      <c r="I28" s="49">
        <f>E28+E28/100*2.09</f>
        <v>49.0032</v>
      </c>
      <c r="J28" s="48">
        <f t="shared" si="2"/>
        <v>294.0192</v>
      </c>
      <c r="K28" s="48">
        <f t="shared" si="3"/>
        <v>6</v>
      </c>
      <c r="L28" s="17"/>
      <c r="M28" s="17"/>
    </row>
    <row r="29" spans="1:13" ht="10.5" customHeight="1" thickTop="1">
      <c r="A29" s="115" t="s">
        <v>16</v>
      </c>
      <c r="B29" s="116"/>
      <c r="C29" s="36">
        <v>2</v>
      </c>
      <c r="D29" s="36">
        <v>6</v>
      </c>
      <c r="E29" s="37">
        <v>30</v>
      </c>
      <c r="F29" s="38">
        <f t="shared" si="0"/>
        <v>360</v>
      </c>
      <c r="G29" s="39">
        <f>E29+E29/100*1.5</f>
        <v>30.45</v>
      </c>
      <c r="H29" s="38">
        <f t="shared" si="1"/>
        <v>365.4</v>
      </c>
      <c r="I29" s="39">
        <f>E29+E29/100*3.32</f>
        <v>30.996</v>
      </c>
      <c r="J29" s="38">
        <f t="shared" si="2"/>
        <v>371.952</v>
      </c>
      <c r="K29" s="38">
        <f t="shared" si="3"/>
        <v>12</v>
      </c>
      <c r="L29" s="17"/>
      <c r="M29" s="17"/>
    </row>
    <row r="30" spans="1:13" ht="10.5" customHeight="1">
      <c r="A30" s="119"/>
      <c r="B30" s="120"/>
      <c r="C30" s="51">
        <v>2</v>
      </c>
      <c r="D30" s="51">
        <v>3</v>
      </c>
      <c r="E30" s="52">
        <v>30</v>
      </c>
      <c r="F30" s="47">
        <f t="shared" si="0"/>
        <v>180</v>
      </c>
      <c r="G30" s="39">
        <f>E30+E30/100*1.5</f>
        <v>30.45</v>
      </c>
      <c r="H30" s="38">
        <f t="shared" si="1"/>
        <v>182.7</v>
      </c>
      <c r="I30" s="39">
        <f>E30+E30/100*3.32</f>
        <v>30.996</v>
      </c>
      <c r="J30" s="38">
        <f t="shared" si="2"/>
        <v>185.976</v>
      </c>
      <c r="K30" s="47">
        <f t="shared" si="3"/>
        <v>6</v>
      </c>
      <c r="L30" s="17"/>
      <c r="M30" s="17"/>
    </row>
    <row r="31" spans="1:13" ht="11.25" customHeight="1">
      <c r="A31" s="119"/>
      <c r="B31" s="120"/>
      <c r="C31" s="51">
        <v>1.6</v>
      </c>
      <c r="D31" s="51">
        <v>3.6</v>
      </c>
      <c r="E31" s="52">
        <v>34</v>
      </c>
      <c r="F31" s="47">
        <f t="shared" si="0"/>
        <v>195.84000000000003</v>
      </c>
      <c r="G31" s="39">
        <f>E31+E31/100*2.5</f>
        <v>34.85</v>
      </c>
      <c r="H31" s="38">
        <f>G31*K31</f>
        <v>200.73600000000002</v>
      </c>
      <c r="I31" s="39">
        <f>E31+E31/100*5</f>
        <v>35.7</v>
      </c>
      <c r="J31" s="38">
        <f t="shared" si="2"/>
        <v>205.63200000000003</v>
      </c>
      <c r="K31" s="47">
        <f t="shared" si="3"/>
        <v>5.760000000000001</v>
      </c>
      <c r="L31" s="17"/>
      <c r="M31" s="17"/>
    </row>
    <row r="32" spans="1:13" ht="12" customHeight="1">
      <c r="A32" s="119"/>
      <c r="B32" s="120"/>
      <c r="C32" s="51">
        <v>1.75</v>
      </c>
      <c r="D32" s="51">
        <v>3.63</v>
      </c>
      <c r="E32" s="52">
        <v>36</v>
      </c>
      <c r="F32" s="47">
        <f t="shared" si="0"/>
        <v>228.69</v>
      </c>
      <c r="G32" s="39">
        <f>E32+E32/100*2.5</f>
        <v>36.9</v>
      </c>
      <c r="H32" s="38">
        <f>G32*K32</f>
        <v>234.40725</v>
      </c>
      <c r="I32" s="39">
        <f>E32+E32/100*5</f>
        <v>37.8</v>
      </c>
      <c r="J32" s="38">
        <f>I32*K32</f>
        <v>240.12449999999998</v>
      </c>
      <c r="K32" s="47">
        <f>C32*D32</f>
        <v>6.3525</v>
      </c>
      <c r="L32" s="17"/>
      <c r="M32" s="17"/>
    </row>
    <row r="33" spans="1:13" ht="11.25" customHeight="1" thickBot="1">
      <c r="A33" s="117"/>
      <c r="B33" s="118"/>
      <c r="C33" s="31">
        <v>1.75</v>
      </c>
      <c r="D33" s="31">
        <v>5.25</v>
      </c>
      <c r="E33" s="32">
        <v>36</v>
      </c>
      <c r="F33" s="33">
        <f t="shared" si="0"/>
        <v>330.75</v>
      </c>
      <c r="G33" s="34">
        <f>E33+E33/100*2.5</f>
        <v>36.9</v>
      </c>
      <c r="H33" s="33">
        <f>G33*K33</f>
        <v>339.01875</v>
      </c>
      <c r="I33" s="34">
        <f>E33+E33/100*5</f>
        <v>37.8</v>
      </c>
      <c r="J33" s="33">
        <f>I33*K33</f>
        <v>347.28749999999997</v>
      </c>
      <c r="K33" s="33">
        <f>C33*D33</f>
        <v>9.1875</v>
      </c>
      <c r="L33" s="17"/>
      <c r="M33" s="17"/>
    </row>
    <row r="34" spans="1:13" ht="9.75" customHeight="1" thickTop="1">
      <c r="A34" s="115" t="s">
        <v>21</v>
      </c>
      <c r="B34" s="116"/>
      <c r="C34" s="36">
        <v>0.38</v>
      </c>
      <c r="D34" s="36">
        <v>2</v>
      </c>
      <c r="E34" s="37">
        <v>185</v>
      </c>
      <c r="F34" s="38">
        <f t="shared" si="0"/>
        <v>140.6</v>
      </c>
      <c r="G34" s="39">
        <f>E34+E34/100*0.918</f>
        <v>186.6983</v>
      </c>
      <c r="H34" s="38">
        <f t="shared" si="1"/>
        <v>141.890708</v>
      </c>
      <c r="I34" s="39">
        <f>E34+E34/100*2</f>
        <v>188.7</v>
      </c>
      <c r="J34" s="38">
        <f t="shared" si="2"/>
        <v>143.412</v>
      </c>
      <c r="K34" s="38">
        <f t="shared" si="3"/>
        <v>0.76</v>
      </c>
      <c r="L34" s="17"/>
      <c r="M34" s="17"/>
    </row>
    <row r="35" spans="1:13" ht="10.5" customHeight="1">
      <c r="A35" s="119"/>
      <c r="B35" s="120"/>
      <c r="C35" s="45">
        <v>0.5</v>
      </c>
      <c r="D35" s="45">
        <v>2</v>
      </c>
      <c r="E35" s="37">
        <v>185</v>
      </c>
      <c r="F35" s="38">
        <f t="shared" si="0"/>
        <v>185</v>
      </c>
      <c r="G35" s="39">
        <f>E35+E35/100*0.918</f>
        <v>186.6983</v>
      </c>
      <c r="H35" s="38">
        <f>G35*K35</f>
        <v>186.6983</v>
      </c>
      <c r="I35" s="39">
        <f>E35+E35/100*2</f>
        <v>188.7</v>
      </c>
      <c r="J35" s="38">
        <f>I35*K35</f>
        <v>188.7</v>
      </c>
      <c r="K35" s="38">
        <f t="shared" si="3"/>
        <v>1</v>
      </c>
      <c r="L35" s="17"/>
      <c r="M35" s="17"/>
    </row>
    <row r="36" spans="1:13" ht="11.25" customHeight="1">
      <c r="A36" s="119"/>
      <c r="B36" s="120"/>
      <c r="C36" s="45">
        <v>0.62</v>
      </c>
      <c r="D36" s="45">
        <v>2</v>
      </c>
      <c r="E36" s="37">
        <v>185</v>
      </c>
      <c r="F36" s="38">
        <f t="shared" si="0"/>
        <v>229.4</v>
      </c>
      <c r="G36" s="39">
        <f>E36+E36/100*0.918</f>
        <v>186.6983</v>
      </c>
      <c r="H36" s="38">
        <f>G36*K36</f>
        <v>231.505892</v>
      </c>
      <c r="I36" s="39">
        <f>E36+E36/100*2</f>
        <v>188.7</v>
      </c>
      <c r="J36" s="38">
        <f>I36*K36</f>
        <v>233.98799999999997</v>
      </c>
      <c r="K36" s="38">
        <f t="shared" si="3"/>
        <v>1.24</v>
      </c>
      <c r="L36" s="17"/>
      <c r="M36" s="17"/>
    </row>
    <row r="37" spans="1:13" ht="9" customHeight="1">
      <c r="A37" s="119"/>
      <c r="B37" s="120"/>
      <c r="C37" s="45">
        <v>1</v>
      </c>
      <c r="D37" s="45">
        <v>2</v>
      </c>
      <c r="E37" s="37">
        <v>190</v>
      </c>
      <c r="F37" s="38">
        <f t="shared" si="0"/>
        <v>380</v>
      </c>
      <c r="G37" s="39">
        <f>E37+E37/100*0.945</f>
        <v>191.7955</v>
      </c>
      <c r="H37" s="38">
        <f>G37*K37</f>
        <v>383.591</v>
      </c>
      <c r="I37" s="39">
        <f>E37+E37/100*2</f>
        <v>193.8</v>
      </c>
      <c r="J37" s="38">
        <f>I37*K37</f>
        <v>387.6</v>
      </c>
      <c r="K37" s="38">
        <f t="shared" si="3"/>
        <v>2</v>
      </c>
      <c r="L37" s="17"/>
      <c r="M37" s="17"/>
    </row>
    <row r="38" spans="1:13" ht="10.5" customHeight="1" thickBot="1">
      <c r="A38" s="117"/>
      <c r="B38" s="118"/>
      <c r="C38" s="31">
        <v>2</v>
      </c>
      <c r="D38" s="31">
        <v>3</v>
      </c>
      <c r="E38" s="32">
        <v>190</v>
      </c>
      <c r="F38" s="33">
        <f t="shared" si="0"/>
        <v>1140</v>
      </c>
      <c r="G38" s="34">
        <f>E38+E38/100*0.945</f>
        <v>191.7955</v>
      </c>
      <c r="H38" s="33">
        <f>G38*K38</f>
        <v>1150.7730000000001</v>
      </c>
      <c r="I38" s="34">
        <f>E38+E38/100*2</f>
        <v>193.8</v>
      </c>
      <c r="J38" s="33">
        <f>I38*K38</f>
        <v>1162.8000000000002</v>
      </c>
      <c r="K38" s="33">
        <f>C38*D38</f>
        <v>6</v>
      </c>
      <c r="L38" s="17"/>
      <c r="M38" s="17"/>
    </row>
    <row r="39" spans="1:13" ht="12" customHeight="1" thickTop="1">
      <c r="A39" s="115" t="s">
        <v>5</v>
      </c>
      <c r="B39" s="116"/>
      <c r="C39" s="36">
        <v>0.38</v>
      </c>
      <c r="D39" s="36">
        <v>2</v>
      </c>
      <c r="E39" s="37">
        <v>111</v>
      </c>
      <c r="F39" s="38">
        <f aca="true" t="shared" si="5" ref="F39:F47">E39*K39</f>
        <v>84.36</v>
      </c>
      <c r="G39" s="39">
        <f>E39+E39/100*0.45</f>
        <v>111.4995</v>
      </c>
      <c r="H39" s="38">
        <f t="shared" si="1"/>
        <v>84.73962</v>
      </c>
      <c r="I39" s="55">
        <f>E39+E39/100*0.9</f>
        <v>111.999</v>
      </c>
      <c r="J39" s="38">
        <f t="shared" si="2"/>
        <v>85.11923999999999</v>
      </c>
      <c r="K39" s="38">
        <f t="shared" si="3"/>
        <v>0.76</v>
      </c>
      <c r="L39" s="17"/>
      <c r="M39" s="17"/>
    </row>
    <row r="40" spans="1:13" ht="9.75" customHeight="1">
      <c r="A40" s="119"/>
      <c r="B40" s="120"/>
      <c r="C40" s="51">
        <v>0.64</v>
      </c>
      <c r="D40" s="51">
        <v>2</v>
      </c>
      <c r="E40" s="37">
        <v>111</v>
      </c>
      <c r="F40" s="38">
        <f>E40*K40</f>
        <v>142.08</v>
      </c>
      <c r="G40" s="39">
        <f>E40+E40/100*0.45</f>
        <v>111.4995</v>
      </c>
      <c r="H40" s="38">
        <f aca="true" t="shared" si="6" ref="H40:H47">G40*K40</f>
        <v>142.71936</v>
      </c>
      <c r="I40" s="55">
        <f>E40+E40/100*0.9</f>
        <v>111.999</v>
      </c>
      <c r="J40" s="38">
        <f aca="true" t="shared" si="7" ref="J40:J47">I40*K40</f>
        <v>143.35872</v>
      </c>
      <c r="K40" s="38">
        <f t="shared" si="3"/>
        <v>1.28</v>
      </c>
      <c r="L40" s="17"/>
      <c r="M40" s="17"/>
    </row>
    <row r="41" spans="1:13" ht="10.5" customHeight="1">
      <c r="A41" s="119"/>
      <c r="B41" s="120"/>
      <c r="C41" s="51">
        <v>0.5</v>
      </c>
      <c r="D41" s="51">
        <v>2</v>
      </c>
      <c r="E41" s="37">
        <v>105</v>
      </c>
      <c r="F41" s="38">
        <f>E41*K41</f>
        <v>105</v>
      </c>
      <c r="G41" s="39">
        <f>E41+E41/100*0.95</f>
        <v>105.9975</v>
      </c>
      <c r="H41" s="38">
        <f t="shared" si="6"/>
        <v>105.9975</v>
      </c>
      <c r="I41" s="55">
        <f>E41+E41/100*1.9</f>
        <v>106.995</v>
      </c>
      <c r="J41" s="38">
        <f t="shared" si="7"/>
        <v>106.995</v>
      </c>
      <c r="K41" s="38">
        <f t="shared" si="3"/>
        <v>1</v>
      </c>
      <c r="L41" s="17"/>
      <c r="M41" s="17"/>
    </row>
    <row r="42" spans="1:13" ht="10.5" customHeight="1">
      <c r="A42" s="119"/>
      <c r="B42" s="120"/>
      <c r="C42" s="51">
        <v>1</v>
      </c>
      <c r="D42" s="51">
        <v>2</v>
      </c>
      <c r="E42" s="37">
        <v>111</v>
      </c>
      <c r="F42" s="38">
        <f>E42*K42</f>
        <v>222</v>
      </c>
      <c r="G42" s="39">
        <f>E42+E42/100*0.45</f>
        <v>111.4995</v>
      </c>
      <c r="H42" s="38">
        <f t="shared" si="6"/>
        <v>222.999</v>
      </c>
      <c r="I42" s="55">
        <f>E42+E42/100*0.9</f>
        <v>111.999</v>
      </c>
      <c r="J42" s="38">
        <f t="shared" si="7"/>
        <v>223.998</v>
      </c>
      <c r="K42" s="38">
        <f t="shared" si="3"/>
        <v>2</v>
      </c>
      <c r="L42" s="17"/>
      <c r="M42" s="17"/>
    </row>
    <row r="43" spans="1:13" ht="10.5" customHeight="1">
      <c r="A43" s="119"/>
      <c r="B43" s="120"/>
      <c r="C43" s="51">
        <v>1.5</v>
      </c>
      <c r="D43" s="51">
        <v>2</v>
      </c>
      <c r="E43" s="37">
        <v>111</v>
      </c>
      <c r="F43" s="38">
        <f>E43*K43</f>
        <v>333</v>
      </c>
      <c r="G43" s="39">
        <f>E43+E43/100*0.45</f>
        <v>111.4995</v>
      </c>
      <c r="H43" s="38">
        <f t="shared" si="6"/>
        <v>334.4985</v>
      </c>
      <c r="I43" s="55">
        <f>E43+E43/100*0.9</f>
        <v>111.999</v>
      </c>
      <c r="J43" s="38">
        <f t="shared" si="7"/>
        <v>335.99699999999996</v>
      </c>
      <c r="K43" s="38">
        <f t="shared" si="3"/>
        <v>3</v>
      </c>
      <c r="L43" s="17"/>
      <c r="M43" s="17"/>
    </row>
    <row r="44" spans="1:13" ht="12.75" customHeight="1" thickBot="1">
      <c r="A44" s="117"/>
      <c r="B44" s="118"/>
      <c r="C44" s="31">
        <v>2</v>
      </c>
      <c r="D44" s="31">
        <v>3</v>
      </c>
      <c r="E44" s="37">
        <v>111</v>
      </c>
      <c r="F44" s="38">
        <f>E44*K44</f>
        <v>666</v>
      </c>
      <c r="G44" s="39">
        <f>E44+E44/100*0.45</f>
        <v>111.4995</v>
      </c>
      <c r="H44" s="38">
        <f t="shared" si="6"/>
        <v>668.997</v>
      </c>
      <c r="I44" s="55">
        <f>E44+E44/100*0.9</f>
        <v>111.999</v>
      </c>
      <c r="J44" s="38">
        <f t="shared" si="7"/>
        <v>671.9939999999999</v>
      </c>
      <c r="K44" s="33">
        <f t="shared" si="3"/>
        <v>6</v>
      </c>
      <c r="L44" s="17"/>
      <c r="M44" s="17"/>
    </row>
    <row r="45" spans="1:13" ht="11.25" customHeight="1" thickTop="1">
      <c r="A45" s="124" t="s">
        <v>38</v>
      </c>
      <c r="B45" s="125"/>
      <c r="C45" s="40">
        <v>0.5</v>
      </c>
      <c r="D45" s="40">
        <v>2</v>
      </c>
      <c r="E45" s="41">
        <v>90</v>
      </c>
      <c r="F45" s="42">
        <f t="shared" si="5"/>
        <v>90</v>
      </c>
      <c r="G45" s="43">
        <f>E45+E45/100*1.28</f>
        <v>91.152</v>
      </c>
      <c r="H45" s="42">
        <f t="shared" si="6"/>
        <v>91.152</v>
      </c>
      <c r="I45" s="56">
        <f>E45+E45/100*3</f>
        <v>92.7</v>
      </c>
      <c r="J45" s="42">
        <f t="shared" si="7"/>
        <v>92.7</v>
      </c>
      <c r="K45" s="42">
        <f t="shared" si="3"/>
        <v>1</v>
      </c>
      <c r="L45" s="17"/>
      <c r="M45" s="17"/>
    </row>
    <row r="46" spans="1:13" ht="11.25" customHeight="1" thickBot="1">
      <c r="A46" s="126"/>
      <c r="B46" s="127"/>
      <c r="C46" s="53">
        <v>1</v>
      </c>
      <c r="D46" s="53">
        <v>2</v>
      </c>
      <c r="E46" s="50">
        <v>90</v>
      </c>
      <c r="F46" s="48">
        <f t="shared" si="5"/>
        <v>180</v>
      </c>
      <c r="G46" s="49">
        <f>E46+E46/100*1.28</f>
        <v>91.152</v>
      </c>
      <c r="H46" s="48">
        <f t="shared" si="6"/>
        <v>182.304</v>
      </c>
      <c r="I46" s="57">
        <f>E46+E46/100*3</f>
        <v>92.7</v>
      </c>
      <c r="J46" s="48">
        <f t="shared" si="7"/>
        <v>185.4</v>
      </c>
      <c r="K46" s="48">
        <f t="shared" si="3"/>
        <v>2</v>
      </c>
      <c r="L46" s="17"/>
      <c r="M46" s="17"/>
    </row>
    <row r="47" spans="1:13" ht="11.25" customHeight="1" thickTop="1">
      <c r="A47" s="115" t="s">
        <v>51</v>
      </c>
      <c r="B47" s="116"/>
      <c r="C47" s="36">
        <v>0.25</v>
      </c>
      <c r="D47" s="36">
        <v>2</v>
      </c>
      <c r="E47" s="85">
        <v>58.8</v>
      </c>
      <c r="F47" s="38">
        <f t="shared" si="5"/>
        <v>29.4</v>
      </c>
      <c r="G47" s="39">
        <f aca="true" t="shared" si="8" ref="G47:G53">E47+E47/100*1.02</f>
        <v>59.39976</v>
      </c>
      <c r="H47" s="38">
        <f t="shared" si="6"/>
        <v>29.69988</v>
      </c>
      <c r="I47" s="55">
        <f>E47+E47/100*1.95</f>
        <v>59.9466</v>
      </c>
      <c r="J47" s="38">
        <f t="shared" si="7"/>
        <v>29.9733</v>
      </c>
      <c r="K47" s="38">
        <f t="shared" si="3"/>
        <v>0.5</v>
      </c>
      <c r="L47" s="17"/>
      <c r="M47" s="17"/>
    </row>
    <row r="48" spans="1:13" ht="11.25" customHeight="1">
      <c r="A48" s="119"/>
      <c r="B48" s="120"/>
      <c r="C48" s="36">
        <v>0.38</v>
      </c>
      <c r="D48" s="36">
        <v>2</v>
      </c>
      <c r="E48" s="52">
        <v>58.8</v>
      </c>
      <c r="F48" s="38">
        <f aca="true" t="shared" si="9" ref="F48:F53">E48*K48</f>
        <v>44.687999999999995</v>
      </c>
      <c r="G48" s="39">
        <f t="shared" si="8"/>
        <v>59.39976</v>
      </c>
      <c r="H48" s="38">
        <f aca="true" t="shared" si="10" ref="H48:H53">G48*K48</f>
        <v>45.1438176</v>
      </c>
      <c r="I48" s="55">
        <f aca="true" t="shared" si="11" ref="I48:I53">E48+E48/100*1.95</f>
        <v>59.9466</v>
      </c>
      <c r="J48" s="38">
        <f aca="true" t="shared" si="12" ref="J48:J53">I48*K48</f>
        <v>45.559416</v>
      </c>
      <c r="K48" s="38">
        <f t="shared" si="3"/>
        <v>0.76</v>
      </c>
      <c r="L48" s="17"/>
      <c r="M48" s="17"/>
    </row>
    <row r="49" spans="1:13" ht="11.25" customHeight="1">
      <c r="A49" s="119"/>
      <c r="B49" s="120"/>
      <c r="C49" s="51">
        <v>0.5</v>
      </c>
      <c r="D49" s="51">
        <v>2</v>
      </c>
      <c r="E49" s="52">
        <v>58.8</v>
      </c>
      <c r="F49" s="38">
        <f t="shared" si="9"/>
        <v>58.8</v>
      </c>
      <c r="G49" s="39">
        <f t="shared" si="8"/>
        <v>59.39976</v>
      </c>
      <c r="H49" s="38">
        <f t="shared" si="10"/>
        <v>59.39976</v>
      </c>
      <c r="I49" s="55">
        <f t="shared" si="11"/>
        <v>59.9466</v>
      </c>
      <c r="J49" s="38">
        <f t="shared" si="12"/>
        <v>59.9466</v>
      </c>
      <c r="K49" s="47">
        <f t="shared" si="3"/>
        <v>1</v>
      </c>
      <c r="L49" s="17"/>
      <c r="M49" s="17"/>
    </row>
    <row r="50" spans="1:13" ht="11.25" customHeight="1">
      <c r="A50" s="119"/>
      <c r="B50" s="120"/>
      <c r="C50" s="51">
        <v>0.64</v>
      </c>
      <c r="D50" s="51">
        <v>2</v>
      </c>
      <c r="E50" s="52">
        <v>58.8</v>
      </c>
      <c r="F50" s="38">
        <f t="shared" si="9"/>
        <v>75.264</v>
      </c>
      <c r="G50" s="39">
        <f t="shared" si="8"/>
        <v>59.39976</v>
      </c>
      <c r="H50" s="38">
        <f t="shared" si="10"/>
        <v>76.0316928</v>
      </c>
      <c r="I50" s="55">
        <f t="shared" si="11"/>
        <v>59.9466</v>
      </c>
      <c r="J50" s="38">
        <f t="shared" si="12"/>
        <v>76.73164799999999</v>
      </c>
      <c r="K50" s="47">
        <f t="shared" si="3"/>
        <v>1.28</v>
      </c>
      <c r="L50" s="17"/>
      <c r="M50" s="17"/>
    </row>
    <row r="51" spans="1:13" ht="10.5" customHeight="1">
      <c r="A51" s="119"/>
      <c r="B51" s="120"/>
      <c r="C51" s="51">
        <v>1</v>
      </c>
      <c r="D51" s="51">
        <v>2</v>
      </c>
      <c r="E51" s="83">
        <v>58.8</v>
      </c>
      <c r="F51" s="38">
        <f t="shared" si="9"/>
        <v>117.6</v>
      </c>
      <c r="G51" s="39">
        <f t="shared" si="8"/>
        <v>59.39976</v>
      </c>
      <c r="H51" s="38">
        <f t="shared" si="10"/>
        <v>118.79952</v>
      </c>
      <c r="I51" s="55">
        <f t="shared" si="11"/>
        <v>59.9466</v>
      </c>
      <c r="J51" s="38">
        <f t="shared" si="12"/>
        <v>119.8932</v>
      </c>
      <c r="K51" s="47">
        <f t="shared" si="3"/>
        <v>2</v>
      </c>
      <c r="L51" s="17"/>
      <c r="M51" s="17"/>
    </row>
    <row r="52" spans="1:13" ht="10.5" customHeight="1">
      <c r="A52" s="119"/>
      <c r="B52" s="120"/>
      <c r="C52" s="51">
        <v>1.5</v>
      </c>
      <c r="D52" s="51">
        <v>2</v>
      </c>
      <c r="E52" s="52">
        <v>58.8</v>
      </c>
      <c r="F52" s="38">
        <f t="shared" si="9"/>
        <v>176.39999999999998</v>
      </c>
      <c r="G52" s="39">
        <f t="shared" si="8"/>
        <v>59.39976</v>
      </c>
      <c r="H52" s="38">
        <f t="shared" si="10"/>
        <v>178.19928</v>
      </c>
      <c r="I52" s="55">
        <f t="shared" si="11"/>
        <v>59.9466</v>
      </c>
      <c r="J52" s="38">
        <f t="shared" si="12"/>
        <v>179.8398</v>
      </c>
      <c r="K52" s="47">
        <f t="shared" si="3"/>
        <v>3</v>
      </c>
      <c r="L52" s="17"/>
      <c r="M52" s="17"/>
    </row>
    <row r="53" spans="1:13" ht="11.25" customHeight="1" thickBot="1">
      <c r="A53" s="117"/>
      <c r="B53" s="118"/>
      <c r="C53" s="31">
        <v>2</v>
      </c>
      <c r="D53" s="31">
        <v>3</v>
      </c>
      <c r="E53" s="37">
        <v>58.8</v>
      </c>
      <c r="F53" s="38">
        <f t="shared" si="9"/>
        <v>352.79999999999995</v>
      </c>
      <c r="G53" s="39">
        <f t="shared" si="8"/>
        <v>59.39976</v>
      </c>
      <c r="H53" s="38">
        <f t="shared" si="10"/>
        <v>356.39856</v>
      </c>
      <c r="I53" s="55">
        <f t="shared" si="11"/>
        <v>59.9466</v>
      </c>
      <c r="J53" s="38">
        <f t="shared" si="12"/>
        <v>359.6796</v>
      </c>
      <c r="K53" s="33">
        <f t="shared" si="3"/>
        <v>6</v>
      </c>
      <c r="L53" s="17"/>
      <c r="M53" s="17"/>
    </row>
    <row r="54" spans="1:13" ht="11.25" customHeight="1" thickTop="1">
      <c r="A54" s="115" t="s">
        <v>107</v>
      </c>
      <c r="B54" s="116"/>
      <c r="C54" s="40">
        <v>0.5</v>
      </c>
      <c r="D54" s="40">
        <v>2</v>
      </c>
      <c r="E54" s="41">
        <v>54.9</v>
      </c>
      <c r="F54" s="42">
        <f>E54*K54</f>
        <v>54.9</v>
      </c>
      <c r="G54" s="43">
        <f>E54+E54/100*1</f>
        <v>55.449</v>
      </c>
      <c r="H54" s="42">
        <f>G54*K54</f>
        <v>55.449</v>
      </c>
      <c r="I54" s="56">
        <f>E54+E54/100*2</f>
        <v>55.998</v>
      </c>
      <c r="J54" s="42">
        <f>I54*K54</f>
        <v>55.998</v>
      </c>
      <c r="K54" s="42">
        <f aca="true" t="shared" si="13" ref="K54:K59">C54*D54</f>
        <v>1</v>
      </c>
      <c r="L54" s="17"/>
      <c r="M54" s="17"/>
    </row>
    <row r="55" spans="1:13" ht="12" customHeight="1" thickBot="1">
      <c r="A55" s="117"/>
      <c r="B55" s="118"/>
      <c r="C55" s="53">
        <v>1</v>
      </c>
      <c r="D55" s="53">
        <v>2</v>
      </c>
      <c r="E55" s="50">
        <v>54.9</v>
      </c>
      <c r="F55" s="48">
        <f>E55*K55</f>
        <v>109.8</v>
      </c>
      <c r="G55" s="49">
        <f>E55+E55/100*1</f>
        <v>55.449</v>
      </c>
      <c r="H55" s="48">
        <f>G55*K55</f>
        <v>110.898</v>
      </c>
      <c r="I55" s="57">
        <f>E55+E55/100*2</f>
        <v>55.998</v>
      </c>
      <c r="J55" s="48">
        <f>I55*K55</f>
        <v>111.996</v>
      </c>
      <c r="K55" s="48">
        <f t="shared" si="13"/>
        <v>2</v>
      </c>
      <c r="L55" s="17"/>
      <c r="M55" s="17"/>
    </row>
    <row r="56" spans="1:13" ht="10.5" customHeight="1" thickTop="1">
      <c r="A56" s="115" t="s">
        <v>111</v>
      </c>
      <c r="B56" s="116"/>
      <c r="C56" s="40">
        <v>0.5</v>
      </c>
      <c r="D56" s="40">
        <v>2</v>
      </c>
      <c r="E56" s="41">
        <v>45</v>
      </c>
      <c r="F56" s="42">
        <f aca="true" t="shared" si="14" ref="F56:F67">E56*K56</f>
        <v>45</v>
      </c>
      <c r="G56" s="43">
        <f>E56+E56/100*1.12</f>
        <v>45.504</v>
      </c>
      <c r="H56" s="42">
        <f aca="true" t="shared" si="15" ref="H56:H67">G56*K56</f>
        <v>45.504</v>
      </c>
      <c r="I56" s="56">
        <f>E56+E56/100*2.22</f>
        <v>45.999</v>
      </c>
      <c r="J56" s="42">
        <f aca="true" t="shared" si="16" ref="J56:J67">I56*K56</f>
        <v>45.999</v>
      </c>
      <c r="K56" s="42">
        <f t="shared" si="13"/>
        <v>1</v>
      </c>
      <c r="L56" s="17"/>
      <c r="M56" s="17"/>
    </row>
    <row r="57" spans="1:13" ht="11.25" customHeight="1" thickBot="1">
      <c r="A57" s="117"/>
      <c r="B57" s="118"/>
      <c r="C57" s="53">
        <v>1</v>
      </c>
      <c r="D57" s="53">
        <v>2</v>
      </c>
      <c r="E57" s="50">
        <v>45</v>
      </c>
      <c r="F57" s="48">
        <f t="shared" si="14"/>
        <v>90</v>
      </c>
      <c r="G57" s="49">
        <f>E57+E57/100*1.12</f>
        <v>45.504</v>
      </c>
      <c r="H57" s="48">
        <f t="shared" si="15"/>
        <v>91.008</v>
      </c>
      <c r="I57" s="57">
        <f>E57+E57/100*2.22</f>
        <v>45.999</v>
      </c>
      <c r="J57" s="48">
        <f t="shared" si="16"/>
        <v>91.998</v>
      </c>
      <c r="K57" s="48">
        <f t="shared" si="13"/>
        <v>2</v>
      </c>
      <c r="L57" s="17"/>
      <c r="M57" s="17"/>
    </row>
    <row r="58" spans="1:13" ht="12" customHeight="1" thickBot="1" thickTop="1">
      <c r="A58" s="74" t="s">
        <v>97</v>
      </c>
      <c r="B58" s="35"/>
      <c r="C58" s="53">
        <v>2</v>
      </c>
      <c r="D58" s="53">
        <v>3</v>
      </c>
      <c r="E58" s="58">
        <v>0</v>
      </c>
      <c r="F58" s="48">
        <f t="shared" si="14"/>
        <v>0</v>
      </c>
      <c r="G58" s="49">
        <v>0</v>
      </c>
      <c r="H58" s="48">
        <f t="shared" si="15"/>
        <v>0</v>
      </c>
      <c r="I58" s="57">
        <v>51</v>
      </c>
      <c r="J58" s="48">
        <f t="shared" si="16"/>
        <v>306</v>
      </c>
      <c r="K58" s="48">
        <f t="shared" si="13"/>
        <v>6</v>
      </c>
      <c r="L58" s="17"/>
      <c r="M58" s="17"/>
    </row>
    <row r="59" spans="1:13" ht="10.5" customHeight="1" thickTop="1">
      <c r="A59" s="115" t="s">
        <v>54</v>
      </c>
      <c r="B59" s="116"/>
      <c r="C59" s="40">
        <v>0.38</v>
      </c>
      <c r="D59" s="40">
        <v>2</v>
      </c>
      <c r="E59" s="79">
        <v>105</v>
      </c>
      <c r="F59" s="42">
        <f t="shared" si="14"/>
        <v>79.8</v>
      </c>
      <c r="G59" s="43">
        <f>E59+E59/100*1.52</f>
        <v>106.596</v>
      </c>
      <c r="H59" s="42">
        <f t="shared" si="15"/>
        <v>81.01296</v>
      </c>
      <c r="I59" s="56">
        <f aca="true" t="shared" si="17" ref="I59:I65">E59+E59/100*3</f>
        <v>108.15</v>
      </c>
      <c r="J59" s="42">
        <f t="shared" si="16"/>
        <v>82.194</v>
      </c>
      <c r="K59" s="42">
        <f t="shared" si="13"/>
        <v>0.76</v>
      </c>
      <c r="L59" s="17"/>
      <c r="M59" s="17"/>
    </row>
    <row r="60" spans="1:13" ht="9" customHeight="1">
      <c r="A60" s="119"/>
      <c r="B60" s="120"/>
      <c r="C60" s="51">
        <v>0.5</v>
      </c>
      <c r="D60" s="51">
        <v>2</v>
      </c>
      <c r="E60" s="80">
        <v>105</v>
      </c>
      <c r="F60" s="76">
        <f t="shared" si="14"/>
        <v>105</v>
      </c>
      <c r="G60" s="73">
        <f>E60+E60/100*1.52</f>
        <v>106.596</v>
      </c>
      <c r="H60" s="76">
        <f t="shared" si="15"/>
        <v>106.596</v>
      </c>
      <c r="I60" s="77">
        <f t="shared" si="17"/>
        <v>108.15</v>
      </c>
      <c r="J60" s="76">
        <f t="shared" si="16"/>
        <v>108.15</v>
      </c>
      <c r="K60" s="47">
        <f aca="true" t="shared" si="18" ref="K60:K66">C60*D60</f>
        <v>1</v>
      </c>
      <c r="L60" s="17"/>
      <c r="M60" s="17"/>
    </row>
    <row r="61" spans="1:13" ht="10.5" customHeight="1" thickBot="1">
      <c r="A61" s="117"/>
      <c r="B61" s="118"/>
      <c r="C61" s="53">
        <v>0.64</v>
      </c>
      <c r="D61" s="53">
        <v>2</v>
      </c>
      <c r="E61" s="78">
        <v>105</v>
      </c>
      <c r="F61" s="33">
        <f t="shared" si="14"/>
        <v>134.4</v>
      </c>
      <c r="G61" s="34">
        <f>E61+E61/100*1.52</f>
        <v>106.596</v>
      </c>
      <c r="H61" s="33">
        <f t="shared" si="15"/>
        <v>136.44288</v>
      </c>
      <c r="I61" s="75">
        <f t="shared" si="17"/>
        <v>108.15</v>
      </c>
      <c r="J61" s="33">
        <f t="shared" si="16"/>
        <v>138.43200000000002</v>
      </c>
      <c r="K61" s="48">
        <f t="shared" si="18"/>
        <v>1.28</v>
      </c>
      <c r="L61" s="17"/>
      <c r="M61" s="17"/>
    </row>
    <row r="62" spans="1:13" ht="12.75" customHeight="1" thickBot="1" thickTop="1">
      <c r="A62" s="59" t="s">
        <v>55</v>
      </c>
      <c r="B62" s="59"/>
      <c r="C62" s="53">
        <v>2</v>
      </c>
      <c r="D62" s="53">
        <v>3</v>
      </c>
      <c r="E62" s="78">
        <v>110</v>
      </c>
      <c r="F62" s="33">
        <f>E62*K62</f>
        <v>660</v>
      </c>
      <c r="G62" s="34">
        <f>E62+E62/100*1.545</f>
        <v>111.6995</v>
      </c>
      <c r="H62" s="33">
        <f>G62*K62</f>
        <v>670.197</v>
      </c>
      <c r="I62" s="75">
        <f>E62+E62/100*3</f>
        <v>113.3</v>
      </c>
      <c r="J62" s="33">
        <f>I62*K62</f>
        <v>679.8</v>
      </c>
      <c r="K62" s="48">
        <f>C62*D62</f>
        <v>6</v>
      </c>
      <c r="L62" s="17"/>
      <c r="M62" s="17"/>
    </row>
    <row r="63" spans="1:13" ht="13.5" customHeight="1" thickBot="1" thickTop="1">
      <c r="A63" s="60" t="s">
        <v>57</v>
      </c>
      <c r="B63" s="60"/>
      <c r="C63" s="61">
        <v>2</v>
      </c>
      <c r="D63" s="61">
        <v>3</v>
      </c>
      <c r="E63" s="62">
        <v>95</v>
      </c>
      <c r="F63" s="63">
        <f t="shared" si="14"/>
        <v>570</v>
      </c>
      <c r="G63" s="64">
        <f>E63+E63/100*1.1</f>
        <v>96.045</v>
      </c>
      <c r="H63" s="63">
        <f t="shared" si="15"/>
        <v>576.27</v>
      </c>
      <c r="I63" s="65">
        <f t="shared" si="17"/>
        <v>97.85</v>
      </c>
      <c r="J63" s="63">
        <f t="shared" si="16"/>
        <v>587.0999999999999</v>
      </c>
      <c r="K63" s="63">
        <f t="shared" si="18"/>
        <v>6</v>
      </c>
      <c r="L63" s="17"/>
      <c r="M63" s="17"/>
    </row>
    <row r="64" spans="1:13" ht="10.5" customHeight="1" thickTop="1">
      <c r="A64" s="115" t="s">
        <v>53</v>
      </c>
      <c r="B64" s="116"/>
      <c r="C64" s="40">
        <v>0.38</v>
      </c>
      <c r="D64" s="40">
        <v>2</v>
      </c>
      <c r="E64" s="82">
        <v>180</v>
      </c>
      <c r="F64" s="42">
        <f t="shared" si="14"/>
        <v>136.8</v>
      </c>
      <c r="G64" s="43">
        <f>E64+E64/100*1.055</f>
        <v>181.899</v>
      </c>
      <c r="H64" s="42">
        <f t="shared" si="15"/>
        <v>138.24324000000001</v>
      </c>
      <c r="I64" s="43">
        <f t="shared" si="17"/>
        <v>185.4</v>
      </c>
      <c r="J64" s="42">
        <f t="shared" si="16"/>
        <v>140.904</v>
      </c>
      <c r="K64" s="42">
        <f t="shared" si="18"/>
        <v>0.76</v>
      </c>
      <c r="L64" s="17"/>
      <c r="M64" s="17"/>
    </row>
    <row r="65" spans="1:13" ht="10.5" customHeight="1" thickBot="1">
      <c r="A65" s="117"/>
      <c r="B65" s="118"/>
      <c r="C65" s="53">
        <v>0.5</v>
      </c>
      <c r="D65" s="53">
        <v>2</v>
      </c>
      <c r="E65" s="58">
        <v>180</v>
      </c>
      <c r="F65" s="48">
        <f t="shared" si="14"/>
        <v>180</v>
      </c>
      <c r="G65" s="49">
        <f>E65+E65/100*1.055</f>
        <v>181.899</v>
      </c>
      <c r="H65" s="48">
        <f t="shared" si="15"/>
        <v>181.899</v>
      </c>
      <c r="I65" s="49">
        <f t="shared" si="17"/>
        <v>185.4</v>
      </c>
      <c r="J65" s="48">
        <f t="shared" si="16"/>
        <v>185.4</v>
      </c>
      <c r="K65" s="48">
        <f t="shared" si="18"/>
        <v>1</v>
      </c>
      <c r="L65" s="17"/>
      <c r="M65" s="17"/>
    </row>
    <row r="66" spans="1:13" ht="12" customHeight="1" thickBot="1" thickTop="1">
      <c r="A66" s="81" t="s">
        <v>56</v>
      </c>
      <c r="B66" s="81"/>
      <c r="C66" s="53">
        <v>2</v>
      </c>
      <c r="D66" s="53">
        <v>3</v>
      </c>
      <c r="E66" s="58">
        <v>185</v>
      </c>
      <c r="F66" s="48">
        <f>E66*K66</f>
        <v>1110</v>
      </c>
      <c r="G66" s="49">
        <f>E66+E66/100*1.055</f>
        <v>186.95175</v>
      </c>
      <c r="H66" s="48">
        <f>G66*K66</f>
        <v>1121.7105000000001</v>
      </c>
      <c r="I66" s="49">
        <f>E66+E66/100*3</f>
        <v>190.55</v>
      </c>
      <c r="J66" s="48">
        <f t="shared" si="16"/>
        <v>1143.3000000000002</v>
      </c>
      <c r="K66" s="48">
        <f t="shared" si="18"/>
        <v>6</v>
      </c>
      <c r="L66" s="17"/>
      <c r="M66" s="17"/>
    </row>
    <row r="67" spans="1:13" ht="13.5" customHeight="1" thickTop="1">
      <c r="A67" s="59" t="s">
        <v>96</v>
      </c>
      <c r="B67" s="59"/>
      <c r="C67" s="36">
        <v>2</v>
      </c>
      <c r="D67" s="36">
        <v>3</v>
      </c>
      <c r="E67" s="66">
        <v>280</v>
      </c>
      <c r="F67" s="38">
        <f t="shared" si="14"/>
        <v>1680</v>
      </c>
      <c r="G67" s="39">
        <f>E67+E67/100*1.5</f>
        <v>284.2</v>
      </c>
      <c r="H67" s="38">
        <f t="shared" si="15"/>
        <v>1705.1999999999998</v>
      </c>
      <c r="I67" s="39">
        <f>E67+E67/100*3</f>
        <v>288.4</v>
      </c>
      <c r="J67" s="38">
        <f t="shared" si="16"/>
        <v>1730.3999999999999</v>
      </c>
      <c r="K67" s="38">
        <f>C67*D67</f>
        <v>6</v>
      </c>
      <c r="L67" s="17"/>
      <c r="M67" s="17"/>
    </row>
    <row r="68" spans="1:13" ht="13.5" customHeight="1">
      <c r="A68" s="89" t="s">
        <v>58</v>
      </c>
      <c r="B68" s="90"/>
      <c r="C68" s="90"/>
      <c r="D68" s="90"/>
      <c r="E68" s="90"/>
      <c r="F68" s="90"/>
      <c r="G68" s="90"/>
      <c r="H68" s="90"/>
      <c r="I68" s="90"/>
      <c r="J68" s="90"/>
      <c r="K68" s="91"/>
      <c r="L68" s="17"/>
      <c r="M68" s="17"/>
    </row>
    <row r="69" spans="1:13" ht="11.25" customHeight="1">
      <c r="A69" s="92" t="s">
        <v>95</v>
      </c>
      <c r="B69" s="93"/>
      <c r="C69" s="51">
        <v>2</v>
      </c>
      <c r="D69" s="51">
        <v>6</v>
      </c>
      <c r="E69" s="52">
        <v>545</v>
      </c>
      <c r="F69" s="47">
        <f>E69*K69</f>
        <v>6540</v>
      </c>
      <c r="G69" s="46">
        <f>E69+E69/100*1</f>
        <v>550.45</v>
      </c>
      <c r="H69" s="47">
        <f>G69*K69</f>
        <v>6605.400000000001</v>
      </c>
      <c r="I69" s="46">
        <f>E69+E69/100*2</f>
        <v>555.9</v>
      </c>
      <c r="J69" s="47">
        <f>I69*K69</f>
        <v>6670.799999999999</v>
      </c>
      <c r="K69" s="47">
        <f>C69*D69</f>
        <v>12</v>
      </c>
      <c r="L69" s="17"/>
      <c r="M69" s="17"/>
    </row>
    <row r="70" spans="1:13" ht="9.75" customHeight="1">
      <c r="A70" s="92" t="s">
        <v>59</v>
      </c>
      <c r="B70" s="93"/>
      <c r="C70" s="51">
        <v>2</v>
      </c>
      <c r="D70" s="51">
        <v>6</v>
      </c>
      <c r="E70" s="52">
        <v>390</v>
      </c>
      <c r="F70" s="47">
        <f aca="true" t="shared" si="19" ref="F70:F75">E70*K70</f>
        <v>4680</v>
      </c>
      <c r="G70" s="46">
        <f>E70+E70/100*1</f>
        <v>393.9</v>
      </c>
      <c r="H70" s="47">
        <f aca="true" t="shared" si="20" ref="H70:H75">G70*K70</f>
        <v>4726.799999999999</v>
      </c>
      <c r="I70" s="46">
        <f>E70+E70/100*2.001</f>
        <v>397.8039</v>
      </c>
      <c r="J70" s="47">
        <f aca="true" t="shared" si="21" ref="J70:J75">I70*K70</f>
        <v>4773.6468</v>
      </c>
      <c r="K70" s="47">
        <f aca="true" t="shared" si="22" ref="K70:K75">C70*D70</f>
        <v>12</v>
      </c>
      <c r="L70" s="17"/>
      <c r="M70" s="17"/>
    </row>
    <row r="71" spans="1:13" ht="12" customHeight="1" thickBot="1">
      <c r="A71" s="94" t="s">
        <v>60</v>
      </c>
      <c r="B71" s="95"/>
      <c r="C71" s="53">
        <v>2</v>
      </c>
      <c r="D71" s="53">
        <v>6</v>
      </c>
      <c r="E71" s="50">
        <v>215</v>
      </c>
      <c r="F71" s="48">
        <f t="shared" si="19"/>
        <v>2580</v>
      </c>
      <c r="G71" s="49">
        <f>E71+E71/100*1</f>
        <v>217.15</v>
      </c>
      <c r="H71" s="48">
        <f t="shared" si="20"/>
        <v>2605.8</v>
      </c>
      <c r="I71" s="49">
        <f>E71+E71/100*2</f>
        <v>219.3</v>
      </c>
      <c r="J71" s="48">
        <f t="shared" si="21"/>
        <v>2631.6000000000004</v>
      </c>
      <c r="K71" s="48">
        <f t="shared" si="22"/>
        <v>12</v>
      </c>
      <c r="L71" s="17"/>
      <c r="M71" s="17"/>
    </row>
    <row r="72" spans="1:13" ht="12" customHeight="1" thickTop="1">
      <c r="A72" s="98" t="s">
        <v>104</v>
      </c>
      <c r="B72" s="99"/>
      <c r="C72" s="36">
        <v>2</v>
      </c>
      <c r="D72" s="36">
        <v>6</v>
      </c>
      <c r="E72" s="37">
        <v>400</v>
      </c>
      <c r="F72" s="38">
        <f>E72*K72</f>
        <v>4800</v>
      </c>
      <c r="G72" s="39">
        <f>E72+E72/100*0.999</f>
        <v>403.996</v>
      </c>
      <c r="H72" s="38">
        <f>G72*K72</f>
        <v>4847.951999999999</v>
      </c>
      <c r="I72" s="39">
        <f>E72+E72/100*1.999</f>
        <v>407.996</v>
      </c>
      <c r="J72" s="38">
        <f>I72*K72</f>
        <v>4895.951999999999</v>
      </c>
      <c r="K72" s="38">
        <f>C72*D72</f>
        <v>12</v>
      </c>
      <c r="L72" s="17"/>
      <c r="M72" s="17"/>
    </row>
    <row r="73" spans="1:13" ht="11.25" customHeight="1">
      <c r="A73" s="100" t="s">
        <v>61</v>
      </c>
      <c r="B73" s="101"/>
      <c r="C73" s="36">
        <v>2</v>
      </c>
      <c r="D73" s="36">
        <v>6</v>
      </c>
      <c r="E73" s="37">
        <v>280</v>
      </c>
      <c r="F73" s="38">
        <f t="shared" si="19"/>
        <v>3360</v>
      </c>
      <c r="G73" s="39">
        <f>E73+E73/100*0.999</f>
        <v>282.7972</v>
      </c>
      <c r="H73" s="38">
        <f t="shared" si="20"/>
        <v>3393.5663999999997</v>
      </c>
      <c r="I73" s="39">
        <f>E73+E73/100*1.999</f>
        <v>285.5972</v>
      </c>
      <c r="J73" s="38">
        <f t="shared" si="21"/>
        <v>3427.1664</v>
      </c>
      <c r="K73" s="38">
        <f t="shared" si="22"/>
        <v>12</v>
      </c>
      <c r="L73" s="17"/>
      <c r="M73" s="17"/>
    </row>
    <row r="74" spans="1:13" ht="12.75" customHeight="1" thickBot="1">
      <c r="A74" s="102" t="s">
        <v>62</v>
      </c>
      <c r="B74" s="103"/>
      <c r="C74" s="53">
        <v>2</v>
      </c>
      <c r="D74" s="53">
        <v>6</v>
      </c>
      <c r="E74" s="50">
        <v>150</v>
      </c>
      <c r="F74" s="48">
        <f t="shared" si="19"/>
        <v>1800</v>
      </c>
      <c r="G74" s="49">
        <f>E74+E74/100*1</f>
        <v>151.5</v>
      </c>
      <c r="H74" s="48">
        <f t="shared" si="20"/>
        <v>1818</v>
      </c>
      <c r="I74" s="49">
        <f>E74+E74/100*2</f>
        <v>153</v>
      </c>
      <c r="J74" s="48">
        <f t="shared" si="21"/>
        <v>1836</v>
      </c>
      <c r="K74" s="48">
        <f t="shared" si="22"/>
        <v>12</v>
      </c>
      <c r="L74" s="17"/>
      <c r="M74" s="17"/>
    </row>
    <row r="75" spans="1:13" ht="11.25" customHeight="1" thickTop="1">
      <c r="A75" s="92" t="s">
        <v>63</v>
      </c>
      <c r="B75" s="93"/>
      <c r="C75" s="36">
        <v>2</v>
      </c>
      <c r="D75" s="36">
        <v>6</v>
      </c>
      <c r="E75" s="37">
        <v>120</v>
      </c>
      <c r="F75" s="38">
        <f t="shared" si="19"/>
        <v>1440</v>
      </c>
      <c r="G75" s="39">
        <f>E75+E75/100*0.96</f>
        <v>121.152</v>
      </c>
      <c r="H75" s="38">
        <f t="shared" si="20"/>
        <v>1453.824</v>
      </c>
      <c r="I75" s="39">
        <f>E75+E75/100*2.5</f>
        <v>123</v>
      </c>
      <c r="J75" s="38">
        <f t="shared" si="21"/>
        <v>1476</v>
      </c>
      <c r="K75" s="38">
        <f t="shared" si="22"/>
        <v>12</v>
      </c>
      <c r="L75" s="17"/>
      <c r="M75" s="17"/>
    </row>
    <row r="76" spans="1:13" ht="15" customHeight="1">
      <c r="A76" s="13" t="s">
        <v>52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4"/>
    </row>
    <row r="77" spans="1:13" ht="14.25" customHeight="1">
      <c r="A77" s="12" t="s">
        <v>37</v>
      </c>
      <c r="B77" s="5"/>
      <c r="C77" s="5"/>
      <c r="D77" s="5"/>
      <c r="E77" s="5"/>
      <c r="F77" s="5"/>
      <c r="G77" s="5"/>
      <c r="H77" s="5"/>
      <c r="I77" s="4"/>
      <c r="J77" s="19"/>
      <c r="K77" s="4"/>
      <c r="L77" s="17"/>
      <c r="M77" s="17"/>
    </row>
    <row r="78" spans="1:13" ht="15" customHeight="1">
      <c r="A78" s="12"/>
      <c r="B78" s="5"/>
      <c r="C78" s="5"/>
      <c r="D78" s="5"/>
      <c r="E78" s="5"/>
      <c r="F78" s="5"/>
      <c r="G78" s="5"/>
      <c r="H78" s="5"/>
      <c r="I78" s="4"/>
      <c r="J78" s="19"/>
      <c r="K78" s="4"/>
      <c r="L78" s="17"/>
      <c r="M78" s="17"/>
    </row>
    <row r="79" spans="1:13" ht="12" customHeight="1">
      <c r="A79" s="20"/>
      <c r="B79" s="20"/>
      <c r="C79" s="21"/>
      <c r="D79" s="21"/>
      <c r="E79" s="22"/>
      <c r="F79" s="23"/>
      <c r="G79" s="24"/>
      <c r="H79" s="23"/>
      <c r="I79" s="25"/>
      <c r="J79" s="23"/>
      <c r="K79" s="23"/>
      <c r="L79" s="27"/>
      <c r="M79" s="17"/>
    </row>
    <row r="80" spans="1:13" ht="12" customHeight="1">
      <c r="A80" s="20"/>
      <c r="B80" s="20"/>
      <c r="C80" s="21"/>
      <c r="D80" s="21"/>
      <c r="E80" s="22"/>
      <c r="F80" s="23"/>
      <c r="G80" s="24"/>
      <c r="H80" s="23"/>
      <c r="I80" s="25"/>
      <c r="J80" s="23"/>
      <c r="K80" s="23"/>
      <c r="L80" s="27"/>
      <c r="M80" s="17"/>
    </row>
    <row r="81" spans="1:13" ht="18" customHeight="1">
      <c r="A81" s="6" t="s">
        <v>36</v>
      </c>
      <c r="B81" s="6"/>
      <c r="C81" s="6"/>
      <c r="D81" s="6"/>
      <c r="E81" s="6"/>
      <c r="F81" s="6"/>
      <c r="G81" s="6"/>
      <c r="H81" s="6"/>
      <c r="I81" s="6"/>
      <c r="J81" s="6"/>
      <c r="K81" s="28">
        <v>42676</v>
      </c>
      <c r="L81" s="17"/>
      <c r="M81" s="17"/>
    </row>
    <row r="82" spans="1:13" ht="15" customHeight="1">
      <c r="A82" s="10" t="s">
        <v>20</v>
      </c>
      <c r="B82" s="8"/>
      <c r="C82" s="8"/>
      <c r="D82" s="8"/>
      <c r="E82" s="14"/>
      <c r="F82" s="8"/>
      <c r="G82" s="8"/>
      <c r="H82" s="11" t="s">
        <v>14</v>
      </c>
      <c r="I82" s="11"/>
      <c r="J82" s="8"/>
      <c r="K82" s="17"/>
      <c r="L82" s="17"/>
      <c r="M82" s="17"/>
    </row>
    <row r="83" spans="1:13" ht="12" customHeight="1">
      <c r="A83" s="10"/>
      <c r="B83" s="8"/>
      <c r="C83" s="8"/>
      <c r="D83" s="8"/>
      <c r="E83" s="14"/>
      <c r="F83" s="8"/>
      <c r="G83" s="8"/>
      <c r="H83" s="1"/>
      <c r="I83" s="2"/>
      <c r="J83" s="11"/>
      <c r="K83" s="26" t="s">
        <v>27</v>
      </c>
      <c r="L83" s="17"/>
      <c r="M83" s="17"/>
    </row>
    <row r="84" spans="1:13" ht="39.75" customHeight="1">
      <c r="A84" s="96" t="s">
        <v>6</v>
      </c>
      <c r="B84" s="97"/>
      <c r="C84" s="15" t="s">
        <v>0</v>
      </c>
      <c r="D84" s="15" t="s">
        <v>1</v>
      </c>
      <c r="E84" s="16" t="s">
        <v>67</v>
      </c>
      <c r="F84" s="15" t="s">
        <v>24</v>
      </c>
      <c r="G84" s="16" t="s">
        <v>68</v>
      </c>
      <c r="H84" s="15" t="s">
        <v>24</v>
      </c>
      <c r="I84" s="16" t="s">
        <v>69</v>
      </c>
      <c r="J84" s="15" t="s">
        <v>24</v>
      </c>
      <c r="K84" s="16" t="s">
        <v>18</v>
      </c>
      <c r="L84" s="17"/>
      <c r="M84" s="17"/>
    </row>
    <row r="85" spans="1:13" ht="10.5" customHeight="1">
      <c r="A85" s="89" t="s">
        <v>7</v>
      </c>
      <c r="B85" s="90"/>
      <c r="C85" s="90"/>
      <c r="D85" s="90"/>
      <c r="E85" s="90"/>
      <c r="F85" s="90"/>
      <c r="G85" s="90"/>
      <c r="H85" s="90"/>
      <c r="I85" s="90"/>
      <c r="J85" s="90"/>
      <c r="K85" s="91"/>
      <c r="L85" s="18"/>
      <c r="M85" s="18"/>
    </row>
    <row r="86" spans="1:13" ht="10.5" customHeight="1">
      <c r="A86" s="87" t="s">
        <v>66</v>
      </c>
      <c r="B86" s="88"/>
      <c r="C86" s="51">
        <v>1.5</v>
      </c>
      <c r="D86" s="51">
        <v>50</v>
      </c>
      <c r="E86" s="46">
        <v>35</v>
      </c>
      <c r="F86" s="47">
        <f aca="true" t="shared" si="23" ref="F86:F91">E86*K86</f>
        <v>2625</v>
      </c>
      <c r="G86" s="46">
        <f>E86+E86/100*1.42</f>
        <v>35.497</v>
      </c>
      <c r="H86" s="47">
        <f aca="true" t="shared" si="24" ref="H86:H91">G86*K86</f>
        <v>2662.275</v>
      </c>
      <c r="I86" s="46">
        <f>E86+E86/100*3</f>
        <v>36.05</v>
      </c>
      <c r="J86" s="47">
        <f>I86*K86</f>
        <v>2703.75</v>
      </c>
      <c r="K86" s="47">
        <f>C86*D86</f>
        <v>75</v>
      </c>
      <c r="L86" s="18"/>
      <c r="M86" s="18"/>
    </row>
    <row r="87" spans="1:13" ht="9" customHeight="1">
      <c r="A87" s="87" t="s">
        <v>66</v>
      </c>
      <c r="B87" s="88"/>
      <c r="C87" s="51">
        <v>0.2</v>
      </c>
      <c r="D87" s="51">
        <v>50</v>
      </c>
      <c r="E87" s="46">
        <v>35</v>
      </c>
      <c r="F87" s="47">
        <f t="shared" si="23"/>
        <v>350</v>
      </c>
      <c r="G87" s="46">
        <f>E87+E87/100*1.42</f>
        <v>35.497</v>
      </c>
      <c r="H87" s="47">
        <f t="shared" si="24"/>
        <v>354.97</v>
      </c>
      <c r="I87" s="46">
        <f>E87+E87/100*3</f>
        <v>36.05</v>
      </c>
      <c r="J87" s="47">
        <f>I87*K87</f>
        <v>360.5</v>
      </c>
      <c r="K87" s="47">
        <f>C87*D87</f>
        <v>10</v>
      </c>
      <c r="L87" s="18"/>
      <c r="M87" s="18"/>
    </row>
    <row r="88" spans="1:13" ht="9" customHeight="1">
      <c r="A88" s="87" t="s">
        <v>25</v>
      </c>
      <c r="B88" s="88"/>
      <c r="C88" s="51">
        <v>1.5</v>
      </c>
      <c r="D88" s="51">
        <v>50</v>
      </c>
      <c r="E88" s="46">
        <v>36</v>
      </c>
      <c r="F88" s="47">
        <f t="shared" si="23"/>
        <v>2700</v>
      </c>
      <c r="G88" s="46">
        <f>E88+E88/100*1.38</f>
        <v>36.4968</v>
      </c>
      <c r="H88" s="47">
        <f t="shared" si="24"/>
        <v>2737.26</v>
      </c>
      <c r="I88" s="46">
        <f>E88+E88/100*3.05</f>
        <v>37.098</v>
      </c>
      <c r="J88" s="47">
        <f>I88*K88</f>
        <v>2782.35</v>
      </c>
      <c r="K88" s="47">
        <f>C88*D88</f>
        <v>75</v>
      </c>
      <c r="L88" s="17"/>
      <c r="M88" s="17"/>
    </row>
    <row r="89" spans="1:13" ht="9.75" customHeight="1">
      <c r="A89" s="87" t="s">
        <v>25</v>
      </c>
      <c r="B89" s="88"/>
      <c r="C89" s="51">
        <v>1</v>
      </c>
      <c r="D89" s="51">
        <v>50</v>
      </c>
      <c r="E89" s="46">
        <v>36</v>
      </c>
      <c r="F89" s="47">
        <f t="shared" si="23"/>
        <v>1800</v>
      </c>
      <c r="G89" s="46">
        <f>E89+E89/100*1.38</f>
        <v>36.4968</v>
      </c>
      <c r="H89" s="47">
        <f t="shared" si="24"/>
        <v>1824.84</v>
      </c>
      <c r="I89" s="46">
        <f>E89+E89/100*3.05</f>
        <v>37.098</v>
      </c>
      <c r="J89" s="47">
        <f aca="true" t="shared" si="25" ref="J89:J97">I89*K89</f>
        <v>1854.8999999999999</v>
      </c>
      <c r="K89" s="47">
        <f aca="true" t="shared" si="26" ref="K89:K97">C89*D89</f>
        <v>50</v>
      </c>
      <c r="L89" s="17"/>
      <c r="M89" s="17"/>
    </row>
    <row r="90" spans="1:13" ht="10.5" customHeight="1">
      <c r="A90" s="87" t="s">
        <v>25</v>
      </c>
      <c r="B90" s="88"/>
      <c r="C90" s="51">
        <v>0.51</v>
      </c>
      <c r="D90" s="51">
        <v>50</v>
      </c>
      <c r="E90" s="46">
        <v>36</v>
      </c>
      <c r="F90" s="47">
        <f t="shared" si="23"/>
        <v>918</v>
      </c>
      <c r="G90" s="46">
        <f>E90+E90/100*1.38</f>
        <v>36.4968</v>
      </c>
      <c r="H90" s="47">
        <f t="shared" si="24"/>
        <v>930.6684</v>
      </c>
      <c r="I90" s="46">
        <f>E90+E90/100*3.05</f>
        <v>37.098</v>
      </c>
      <c r="J90" s="47">
        <f t="shared" si="25"/>
        <v>945.999</v>
      </c>
      <c r="K90" s="47">
        <f t="shared" si="26"/>
        <v>25.5</v>
      </c>
      <c r="L90" s="17"/>
      <c r="M90" s="17"/>
    </row>
    <row r="91" spans="1:13" ht="10.5" customHeight="1">
      <c r="A91" s="87" t="s">
        <v>25</v>
      </c>
      <c r="B91" s="88"/>
      <c r="C91" s="51">
        <v>0.3</v>
      </c>
      <c r="D91" s="51">
        <v>50</v>
      </c>
      <c r="E91" s="46">
        <v>36</v>
      </c>
      <c r="F91" s="47">
        <f t="shared" si="23"/>
        <v>540</v>
      </c>
      <c r="G91" s="46">
        <f>E91+E91/100*1.38</f>
        <v>36.4968</v>
      </c>
      <c r="H91" s="47">
        <f t="shared" si="24"/>
        <v>547.452</v>
      </c>
      <c r="I91" s="46">
        <f>E91+E91/100*3.05</f>
        <v>37.098</v>
      </c>
      <c r="J91" s="47">
        <f t="shared" si="25"/>
        <v>556.47</v>
      </c>
      <c r="K91" s="47">
        <f t="shared" si="26"/>
        <v>15</v>
      </c>
      <c r="L91" s="17"/>
      <c r="M91" s="17"/>
    </row>
    <row r="92" spans="1:13" ht="10.5" customHeight="1">
      <c r="A92" s="87" t="s">
        <v>81</v>
      </c>
      <c r="B92" s="88"/>
      <c r="C92" s="51">
        <v>0.25</v>
      </c>
      <c r="D92" s="51">
        <v>50</v>
      </c>
      <c r="E92" s="46">
        <v>32</v>
      </c>
      <c r="F92" s="47">
        <f aca="true" t="shared" si="27" ref="F92:F99">E92*K92</f>
        <v>400</v>
      </c>
      <c r="G92" s="46">
        <f>E92+E92/100*1.42</f>
        <v>32.4544</v>
      </c>
      <c r="H92" s="47">
        <f aca="true" t="shared" si="28" ref="H92:H99">G92*K92</f>
        <v>405.68</v>
      </c>
      <c r="I92" s="46">
        <f>E92+E92/100*3.12</f>
        <v>32.9984</v>
      </c>
      <c r="J92" s="47">
        <f t="shared" si="25"/>
        <v>412.47999999999996</v>
      </c>
      <c r="K92" s="47">
        <f t="shared" si="26"/>
        <v>12.5</v>
      </c>
      <c r="L92" s="17"/>
      <c r="M92" s="17"/>
    </row>
    <row r="93" spans="1:13" ht="10.5" customHeight="1">
      <c r="A93" s="87" t="s">
        <v>82</v>
      </c>
      <c r="B93" s="88"/>
      <c r="C93" s="51">
        <v>0.3</v>
      </c>
      <c r="D93" s="51">
        <v>50</v>
      </c>
      <c r="E93" s="46">
        <v>32</v>
      </c>
      <c r="F93" s="47">
        <f>E93*K93</f>
        <v>480</v>
      </c>
      <c r="G93" s="46">
        <f>E93+E93/100*1.42</f>
        <v>32.4544</v>
      </c>
      <c r="H93" s="47">
        <f>G93*K93</f>
        <v>486.816</v>
      </c>
      <c r="I93" s="46">
        <f>E93+E93/100*3.12</f>
        <v>32.9984</v>
      </c>
      <c r="J93" s="47">
        <f t="shared" si="25"/>
        <v>494.97599999999994</v>
      </c>
      <c r="K93" s="47">
        <f t="shared" si="26"/>
        <v>15</v>
      </c>
      <c r="L93" s="17"/>
      <c r="M93" s="17"/>
    </row>
    <row r="94" spans="1:13" ht="9.75" customHeight="1">
      <c r="A94" s="87" t="s">
        <v>81</v>
      </c>
      <c r="B94" s="88"/>
      <c r="C94" s="51">
        <v>0.35</v>
      </c>
      <c r="D94" s="51">
        <v>50</v>
      </c>
      <c r="E94" s="46">
        <v>32</v>
      </c>
      <c r="F94" s="47">
        <f>E94*K94</f>
        <v>560</v>
      </c>
      <c r="G94" s="46">
        <f>E94+E94/100*1.42</f>
        <v>32.4544</v>
      </c>
      <c r="H94" s="47">
        <f>G94*K94</f>
        <v>567.952</v>
      </c>
      <c r="I94" s="46">
        <f>E94+E94/100*3.12</f>
        <v>32.9984</v>
      </c>
      <c r="J94" s="47">
        <f t="shared" si="25"/>
        <v>577.472</v>
      </c>
      <c r="K94" s="47">
        <f t="shared" si="26"/>
        <v>17.5</v>
      </c>
      <c r="L94" s="17"/>
      <c r="M94" s="17"/>
    </row>
    <row r="95" spans="1:13" ht="9.75" customHeight="1">
      <c r="A95" s="87" t="s">
        <v>81</v>
      </c>
      <c r="B95" s="88"/>
      <c r="C95" s="51">
        <v>0.5</v>
      </c>
      <c r="D95" s="51">
        <v>50</v>
      </c>
      <c r="E95" s="46">
        <v>32</v>
      </c>
      <c r="F95" s="47">
        <f>E95*K95</f>
        <v>800</v>
      </c>
      <c r="G95" s="46">
        <f>E95+E95/100*1.42</f>
        <v>32.4544</v>
      </c>
      <c r="H95" s="47">
        <f>G95*K95</f>
        <v>811.36</v>
      </c>
      <c r="I95" s="46">
        <f>E95+E95/100*3.12</f>
        <v>32.9984</v>
      </c>
      <c r="J95" s="47">
        <f t="shared" si="25"/>
        <v>824.9599999999999</v>
      </c>
      <c r="K95" s="47">
        <f t="shared" si="26"/>
        <v>25</v>
      </c>
      <c r="L95" s="17"/>
      <c r="M95" s="17"/>
    </row>
    <row r="96" spans="1:13" ht="9.75" customHeight="1">
      <c r="A96" s="87" t="s">
        <v>70</v>
      </c>
      <c r="B96" s="88"/>
      <c r="C96" s="51">
        <v>1.5</v>
      </c>
      <c r="D96" s="51">
        <v>50</v>
      </c>
      <c r="E96" s="46">
        <v>65</v>
      </c>
      <c r="F96" s="47">
        <f t="shared" si="27"/>
        <v>4875</v>
      </c>
      <c r="G96" s="46">
        <f>E96+E96/100*1.23</f>
        <v>65.7995</v>
      </c>
      <c r="H96" s="47">
        <f t="shared" si="28"/>
        <v>4934.9625</v>
      </c>
      <c r="I96" s="46">
        <f>E96+E96/100*2.62</f>
        <v>66.703</v>
      </c>
      <c r="J96" s="47">
        <f>I96*K96</f>
        <v>5002.725</v>
      </c>
      <c r="K96" s="47">
        <f>C96*D96</f>
        <v>75</v>
      </c>
      <c r="L96" s="17"/>
      <c r="M96" s="17"/>
    </row>
    <row r="97" spans="1:13" ht="9.75" customHeight="1">
      <c r="A97" s="87" t="s">
        <v>8</v>
      </c>
      <c r="B97" s="88"/>
      <c r="C97" s="51">
        <v>1.5</v>
      </c>
      <c r="D97" s="51">
        <v>50</v>
      </c>
      <c r="E97" s="46">
        <v>58</v>
      </c>
      <c r="F97" s="47">
        <f t="shared" si="27"/>
        <v>4350</v>
      </c>
      <c r="G97" s="46">
        <f>E97+E97/100*1.03</f>
        <v>58.5974</v>
      </c>
      <c r="H97" s="47">
        <f t="shared" si="28"/>
        <v>4394.805</v>
      </c>
      <c r="I97" s="46">
        <f>E97+E97/100*2.24</f>
        <v>59.2992</v>
      </c>
      <c r="J97" s="47">
        <f t="shared" si="25"/>
        <v>4447.44</v>
      </c>
      <c r="K97" s="47">
        <f t="shared" si="26"/>
        <v>75</v>
      </c>
      <c r="L97" s="17"/>
      <c r="M97" s="17"/>
    </row>
    <row r="98" spans="1:13" ht="9.75" customHeight="1">
      <c r="A98" s="87" t="s">
        <v>90</v>
      </c>
      <c r="B98" s="88"/>
      <c r="C98" s="51">
        <v>1.5</v>
      </c>
      <c r="D98" s="51">
        <v>10</v>
      </c>
      <c r="E98" s="46">
        <v>78</v>
      </c>
      <c r="F98" s="47">
        <f t="shared" si="27"/>
        <v>1170</v>
      </c>
      <c r="G98" s="46">
        <f>E98+E98/100*1.02</f>
        <v>78.7956</v>
      </c>
      <c r="H98" s="47">
        <f t="shared" si="28"/>
        <v>1181.934</v>
      </c>
      <c r="I98" s="46">
        <f>E98+E98/100*2.05</f>
        <v>79.599</v>
      </c>
      <c r="J98" s="47">
        <f>I98*K98</f>
        <v>1193.9850000000001</v>
      </c>
      <c r="K98" s="47">
        <f>C98*D98</f>
        <v>15</v>
      </c>
      <c r="L98" s="17"/>
      <c r="M98" s="17"/>
    </row>
    <row r="99" spans="1:13" ht="9.75" customHeight="1">
      <c r="A99" s="87" t="s">
        <v>90</v>
      </c>
      <c r="B99" s="88"/>
      <c r="C99" s="51">
        <v>2</v>
      </c>
      <c r="D99" s="51">
        <v>10</v>
      </c>
      <c r="E99" s="46">
        <v>78</v>
      </c>
      <c r="F99" s="47">
        <f t="shared" si="27"/>
        <v>1560</v>
      </c>
      <c r="G99" s="46">
        <f>E99+E99/100*1.02</f>
        <v>78.7956</v>
      </c>
      <c r="H99" s="47">
        <f t="shared" si="28"/>
        <v>1575.9119999999998</v>
      </c>
      <c r="I99" s="46">
        <f>E99+E99/100*2.05</f>
        <v>79.599</v>
      </c>
      <c r="J99" s="47">
        <f>I99*K99</f>
        <v>1591.98</v>
      </c>
      <c r="K99" s="47">
        <f>C99*D99</f>
        <v>20</v>
      </c>
      <c r="L99" s="17"/>
      <c r="M99" s="17"/>
    </row>
    <row r="100" spans="1:13" ht="11.25" customHeight="1">
      <c r="A100" s="89" t="s">
        <v>11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1"/>
      <c r="L100" s="18"/>
      <c r="M100" s="18"/>
    </row>
    <row r="101" spans="1:13" ht="11.25" customHeight="1">
      <c r="A101" s="87" t="s">
        <v>92</v>
      </c>
      <c r="B101" s="88"/>
      <c r="C101" s="51">
        <v>1</v>
      </c>
      <c r="D101" s="68">
        <v>15</v>
      </c>
      <c r="E101" s="46">
        <v>80</v>
      </c>
      <c r="F101" s="47">
        <f aca="true" t="shared" si="29" ref="F101:F106">E101*K101</f>
        <v>1200</v>
      </c>
      <c r="G101" s="46">
        <f>E101+E101/100*1.5</f>
        <v>81.2</v>
      </c>
      <c r="H101" s="47">
        <f aca="true" t="shared" si="30" ref="H101:H106">G101*K101</f>
        <v>1218</v>
      </c>
      <c r="I101" s="46">
        <f>E101+E101/100*3</f>
        <v>82.4</v>
      </c>
      <c r="J101" s="47">
        <f aca="true" t="shared" si="31" ref="J101:J116">I101*K101</f>
        <v>1236</v>
      </c>
      <c r="K101" s="47">
        <f aca="true" t="shared" si="32" ref="K101:K116">C101*D101</f>
        <v>15</v>
      </c>
      <c r="L101" s="18"/>
      <c r="M101" s="18"/>
    </row>
    <row r="102" spans="1:13" ht="10.5" customHeight="1">
      <c r="A102" s="87" t="s">
        <v>93</v>
      </c>
      <c r="B102" s="88"/>
      <c r="C102" s="51">
        <v>1</v>
      </c>
      <c r="D102" s="68">
        <v>15</v>
      </c>
      <c r="E102" s="46">
        <v>85</v>
      </c>
      <c r="F102" s="47">
        <f t="shared" si="29"/>
        <v>1275</v>
      </c>
      <c r="G102" s="46">
        <f>E102+E102/100*1.53</f>
        <v>86.3005</v>
      </c>
      <c r="H102" s="47">
        <f t="shared" si="30"/>
        <v>1294.5075</v>
      </c>
      <c r="I102" s="46">
        <f>E102+E102/100*3</f>
        <v>87.55</v>
      </c>
      <c r="J102" s="47">
        <f t="shared" si="31"/>
        <v>1313.25</v>
      </c>
      <c r="K102" s="47">
        <f t="shared" si="32"/>
        <v>15</v>
      </c>
      <c r="L102" s="18"/>
      <c r="M102" s="18"/>
    </row>
    <row r="103" spans="1:13" ht="11.25" customHeight="1">
      <c r="A103" s="87" t="s">
        <v>86</v>
      </c>
      <c r="B103" s="88"/>
      <c r="C103" s="51">
        <v>1</v>
      </c>
      <c r="D103" s="68">
        <v>50</v>
      </c>
      <c r="E103" s="46">
        <v>145</v>
      </c>
      <c r="F103" s="47">
        <f t="shared" si="29"/>
        <v>7250</v>
      </c>
      <c r="G103" s="46">
        <f>E103+E103/100*1.515</f>
        <v>147.19675</v>
      </c>
      <c r="H103" s="47">
        <f t="shared" si="30"/>
        <v>7359.837500000001</v>
      </c>
      <c r="I103" s="46">
        <f>E103+E103/100*3.035</f>
        <v>149.40075</v>
      </c>
      <c r="J103" s="47">
        <f t="shared" si="31"/>
        <v>7470.037499999999</v>
      </c>
      <c r="K103" s="47">
        <f t="shared" si="32"/>
        <v>50</v>
      </c>
      <c r="L103" s="18"/>
      <c r="M103" s="18"/>
    </row>
    <row r="104" spans="1:13" ht="11.25" customHeight="1">
      <c r="A104" s="87" t="s">
        <v>94</v>
      </c>
      <c r="B104" s="88"/>
      <c r="C104" s="51">
        <v>1</v>
      </c>
      <c r="D104" s="68">
        <v>25</v>
      </c>
      <c r="E104" s="46">
        <v>85</v>
      </c>
      <c r="F104" s="47">
        <f t="shared" si="29"/>
        <v>2125</v>
      </c>
      <c r="G104" s="46">
        <f>E104+E104/100*1.53</f>
        <v>86.3005</v>
      </c>
      <c r="H104" s="47">
        <f t="shared" si="30"/>
        <v>2157.5125</v>
      </c>
      <c r="I104" s="46">
        <f>E104+E104/100*3</f>
        <v>87.55</v>
      </c>
      <c r="J104" s="47">
        <f t="shared" si="31"/>
        <v>2188.75</v>
      </c>
      <c r="K104" s="47">
        <f t="shared" si="32"/>
        <v>25</v>
      </c>
      <c r="L104" s="17"/>
      <c r="M104" s="17"/>
    </row>
    <row r="105" spans="1:13" ht="11.25" customHeight="1">
      <c r="A105" s="87" t="s">
        <v>64</v>
      </c>
      <c r="B105" s="88"/>
      <c r="C105" s="51">
        <v>1</v>
      </c>
      <c r="D105" s="68">
        <v>50</v>
      </c>
      <c r="E105" s="46">
        <v>103</v>
      </c>
      <c r="F105" s="47">
        <f t="shared" si="29"/>
        <v>5150</v>
      </c>
      <c r="G105" s="46">
        <f>E105+E105/100*1.55</f>
        <v>104.5965</v>
      </c>
      <c r="H105" s="47">
        <f t="shared" si="30"/>
        <v>5229.825000000001</v>
      </c>
      <c r="I105" s="46">
        <f>E105+E105/100*2.96</f>
        <v>106.0488</v>
      </c>
      <c r="J105" s="47">
        <f t="shared" si="31"/>
        <v>5302.44</v>
      </c>
      <c r="K105" s="47">
        <f t="shared" si="32"/>
        <v>50</v>
      </c>
      <c r="L105" s="17"/>
      <c r="M105" s="17"/>
    </row>
    <row r="106" spans="1:13" ht="10.5" customHeight="1">
      <c r="A106" s="87" t="s">
        <v>65</v>
      </c>
      <c r="B106" s="88"/>
      <c r="C106" s="51">
        <v>1</v>
      </c>
      <c r="D106" s="68">
        <v>50</v>
      </c>
      <c r="E106" s="46">
        <v>90</v>
      </c>
      <c r="F106" s="47">
        <f t="shared" si="29"/>
        <v>4500</v>
      </c>
      <c r="G106" s="46">
        <f>E106+E106/100*1.55</f>
        <v>91.395</v>
      </c>
      <c r="H106" s="47">
        <f t="shared" si="30"/>
        <v>4569.75</v>
      </c>
      <c r="I106" s="46">
        <f>E106+E106/100*3.11</f>
        <v>92.799</v>
      </c>
      <c r="J106" s="47">
        <f t="shared" si="31"/>
        <v>4639.950000000001</v>
      </c>
      <c r="K106" s="47">
        <f t="shared" si="32"/>
        <v>50</v>
      </c>
      <c r="L106" s="17"/>
      <c r="M106" s="17"/>
    </row>
    <row r="107" spans="1:13" ht="10.5" customHeight="1">
      <c r="A107" s="87" t="s">
        <v>26</v>
      </c>
      <c r="B107" s="88"/>
      <c r="C107" s="51">
        <v>1</v>
      </c>
      <c r="D107" s="68">
        <v>50</v>
      </c>
      <c r="E107" s="46">
        <v>105</v>
      </c>
      <c r="F107" s="47">
        <f aca="true" t="shared" si="33" ref="F107:F116">E107*K107</f>
        <v>5250</v>
      </c>
      <c r="G107" s="46">
        <f>E107+E107/100*1.52</f>
        <v>106.596</v>
      </c>
      <c r="H107" s="47">
        <f aca="true" t="shared" si="34" ref="H107:H116">G107*K107</f>
        <v>5329.8</v>
      </c>
      <c r="I107" s="46">
        <f>E107+E107/100*3</f>
        <v>108.15</v>
      </c>
      <c r="J107" s="47">
        <f t="shared" si="31"/>
        <v>5407.5</v>
      </c>
      <c r="K107" s="47">
        <f t="shared" si="32"/>
        <v>50</v>
      </c>
      <c r="L107" s="17"/>
      <c r="M107" s="17"/>
    </row>
    <row r="108" spans="1:13" ht="10.5" customHeight="1">
      <c r="A108" s="87" t="s">
        <v>26</v>
      </c>
      <c r="B108" s="88"/>
      <c r="C108" s="51">
        <v>1.5</v>
      </c>
      <c r="D108" s="68">
        <v>50</v>
      </c>
      <c r="E108" s="46">
        <v>105</v>
      </c>
      <c r="F108" s="47">
        <f t="shared" si="33"/>
        <v>7875</v>
      </c>
      <c r="G108" s="46">
        <f>E108+E108/100*1.52</f>
        <v>106.596</v>
      </c>
      <c r="H108" s="47">
        <f t="shared" si="34"/>
        <v>7994.700000000001</v>
      </c>
      <c r="I108" s="46">
        <f>E108+E108/100*3</f>
        <v>108.15</v>
      </c>
      <c r="J108" s="47">
        <f t="shared" si="31"/>
        <v>8111.25</v>
      </c>
      <c r="K108" s="47">
        <f t="shared" si="32"/>
        <v>75</v>
      </c>
      <c r="L108" s="17"/>
      <c r="M108" s="17"/>
    </row>
    <row r="109" spans="1:13" ht="10.5" customHeight="1">
      <c r="A109" s="87" t="s">
        <v>84</v>
      </c>
      <c r="B109" s="88"/>
      <c r="C109" s="51">
        <v>1.5</v>
      </c>
      <c r="D109" s="68">
        <v>50</v>
      </c>
      <c r="E109" s="46">
        <v>90</v>
      </c>
      <c r="F109" s="47">
        <f t="shared" si="33"/>
        <v>6750</v>
      </c>
      <c r="G109" s="46">
        <f>E109+E109/100*1.55</f>
        <v>91.395</v>
      </c>
      <c r="H109" s="47">
        <f t="shared" si="34"/>
        <v>6854.625</v>
      </c>
      <c r="I109" s="46">
        <f>E109+E109/100*3.11</f>
        <v>92.799</v>
      </c>
      <c r="J109" s="47">
        <f t="shared" si="31"/>
        <v>6959.925</v>
      </c>
      <c r="K109" s="47">
        <f t="shared" si="32"/>
        <v>75</v>
      </c>
      <c r="L109" s="17"/>
      <c r="M109" s="17"/>
    </row>
    <row r="110" spans="1:13" ht="10.5" customHeight="1">
      <c r="A110" s="87" t="s">
        <v>66</v>
      </c>
      <c r="B110" s="88"/>
      <c r="C110" s="51">
        <v>1.8</v>
      </c>
      <c r="D110" s="68">
        <v>50</v>
      </c>
      <c r="E110" s="46">
        <v>68</v>
      </c>
      <c r="F110" s="47">
        <f t="shared" si="33"/>
        <v>6120</v>
      </c>
      <c r="G110" s="46">
        <f>E110+E110/100*1.47</f>
        <v>68.9996</v>
      </c>
      <c r="H110" s="47">
        <f t="shared" si="34"/>
        <v>6209.964</v>
      </c>
      <c r="I110" s="46">
        <f>E110+E110/100*2.95</f>
        <v>70.006</v>
      </c>
      <c r="J110" s="47">
        <f t="shared" si="31"/>
        <v>6300.54</v>
      </c>
      <c r="K110" s="47">
        <f t="shared" si="32"/>
        <v>90</v>
      </c>
      <c r="L110" s="17"/>
      <c r="M110" s="17"/>
    </row>
    <row r="111" spans="1:13" ht="10.5" customHeight="1">
      <c r="A111" s="87" t="s">
        <v>66</v>
      </c>
      <c r="B111" s="88"/>
      <c r="C111" s="51">
        <v>2</v>
      </c>
      <c r="D111" s="68">
        <v>50</v>
      </c>
      <c r="E111" s="46">
        <v>68</v>
      </c>
      <c r="F111" s="47">
        <f t="shared" si="33"/>
        <v>6800</v>
      </c>
      <c r="G111" s="46">
        <f>E111+E111/100*1.47</f>
        <v>68.9996</v>
      </c>
      <c r="H111" s="47">
        <f t="shared" si="34"/>
        <v>6899.96</v>
      </c>
      <c r="I111" s="46">
        <f>E111+E111/100*2.95</f>
        <v>70.006</v>
      </c>
      <c r="J111" s="47">
        <f t="shared" si="31"/>
        <v>7000.6</v>
      </c>
      <c r="K111" s="47">
        <f t="shared" si="32"/>
        <v>100</v>
      </c>
      <c r="L111" s="17"/>
      <c r="M111" s="17"/>
    </row>
    <row r="112" spans="1:13" ht="10.5" customHeight="1">
      <c r="A112" s="87" t="s">
        <v>85</v>
      </c>
      <c r="B112" s="88"/>
      <c r="C112" s="51">
        <v>1</v>
      </c>
      <c r="D112" s="68">
        <v>50</v>
      </c>
      <c r="E112" s="46">
        <v>128</v>
      </c>
      <c r="F112" s="47">
        <f t="shared" si="33"/>
        <v>6400</v>
      </c>
      <c r="G112" s="46">
        <f>E112+E112/100*1.56</f>
        <v>129.9968</v>
      </c>
      <c r="H112" s="47">
        <f t="shared" si="34"/>
        <v>6499.84</v>
      </c>
      <c r="I112" s="46">
        <f>E112+E112/100*3.125</f>
        <v>132</v>
      </c>
      <c r="J112" s="47">
        <f t="shared" si="31"/>
        <v>6600</v>
      </c>
      <c r="K112" s="47">
        <f t="shared" si="32"/>
        <v>50</v>
      </c>
      <c r="L112" s="17"/>
      <c r="M112" s="17"/>
    </row>
    <row r="113" spans="1:13" ht="10.5" customHeight="1">
      <c r="A113" s="87" t="s">
        <v>25</v>
      </c>
      <c r="B113" s="88"/>
      <c r="C113" s="51">
        <v>1.8</v>
      </c>
      <c r="D113" s="68">
        <v>50</v>
      </c>
      <c r="E113" s="46">
        <v>70</v>
      </c>
      <c r="F113" s="47">
        <f t="shared" si="33"/>
        <v>6300</v>
      </c>
      <c r="G113" s="46">
        <f>E113+E113/100*1.43</f>
        <v>71.001</v>
      </c>
      <c r="H113" s="47">
        <f t="shared" si="34"/>
        <v>6390.09</v>
      </c>
      <c r="I113" s="46">
        <f>E113+E113/100*3</f>
        <v>72.1</v>
      </c>
      <c r="J113" s="47">
        <f>I113*K113</f>
        <v>6488.999999999999</v>
      </c>
      <c r="K113" s="47">
        <f t="shared" si="32"/>
        <v>90</v>
      </c>
      <c r="L113" s="17"/>
      <c r="M113" s="17"/>
    </row>
    <row r="114" spans="1:13" ht="10.5" customHeight="1">
      <c r="A114" s="87" t="s">
        <v>25</v>
      </c>
      <c r="B114" s="88"/>
      <c r="C114" s="51">
        <v>2</v>
      </c>
      <c r="D114" s="68">
        <v>50</v>
      </c>
      <c r="E114" s="46">
        <v>70</v>
      </c>
      <c r="F114" s="47">
        <f t="shared" si="33"/>
        <v>7000</v>
      </c>
      <c r="G114" s="46">
        <f>E114+E114/100*1.43</f>
        <v>71.001</v>
      </c>
      <c r="H114" s="47">
        <f t="shared" si="34"/>
        <v>7100.1</v>
      </c>
      <c r="I114" s="46">
        <f>E114+E114/100*3</f>
        <v>72.1</v>
      </c>
      <c r="J114" s="47">
        <f>I114*K114</f>
        <v>7209.999999999999</v>
      </c>
      <c r="K114" s="47">
        <f t="shared" si="32"/>
        <v>100</v>
      </c>
      <c r="L114" s="17"/>
      <c r="M114" s="17"/>
    </row>
    <row r="115" spans="1:13" ht="10.5" customHeight="1">
      <c r="A115" s="87" t="s">
        <v>87</v>
      </c>
      <c r="B115" s="88"/>
      <c r="C115" s="51">
        <v>1.5</v>
      </c>
      <c r="D115" s="68">
        <v>50</v>
      </c>
      <c r="E115" s="46">
        <v>80</v>
      </c>
      <c r="F115" s="47">
        <f t="shared" si="33"/>
        <v>6000</v>
      </c>
      <c r="G115" s="46">
        <f>E115+E115/100*1.5</f>
        <v>81.2</v>
      </c>
      <c r="H115" s="47">
        <f t="shared" si="34"/>
        <v>6090</v>
      </c>
      <c r="I115" s="46">
        <f>E115+E115/100*3</f>
        <v>82.4</v>
      </c>
      <c r="J115" s="47">
        <f t="shared" si="31"/>
        <v>6180</v>
      </c>
      <c r="K115" s="47">
        <f t="shared" si="32"/>
        <v>75</v>
      </c>
      <c r="L115" s="17"/>
      <c r="M115" s="17"/>
    </row>
    <row r="116" spans="1:13" ht="10.5" customHeight="1">
      <c r="A116" s="87" t="s">
        <v>88</v>
      </c>
      <c r="B116" s="88"/>
      <c r="C116" s="51">
        <v>2</v>
      </c>
      <c r="D116" s="68">
        <v>15</v>
      </c>
      <c r="E116" s="46">
        <v>110</v>
      </c>
      <c r="F116" s="47">
        <f t="shared" si="33"/>
        <v>3300</v>
      </c>
      <c r="G116" s="46">
        <f>E116+E116/100*1.545</f>
        <v>111.6995</v>
      </c>
      <c r="H116" s="47">
        <f t="shared" si="34"/>
        <v>3350.985</v>
      </c>
      <c r="I116" s="46">
        <f>E116+E116/100*3</f>
        <v>113.3</v>
      </c>
      <c r="J116" s="47">
        <f t="shared" si="31"/>
        <v>3399</v>
      </c>
      <c r="K116" s="47">
        <f t="shared" si="32"/>
        <v>30</v>
      </c>
      <c r="L116" s="17"/>
      <c r="M116" s="17"/>
    </row>
    <row r="117" spans="1:13" ht="11.25" customHeight="1">
      <c r="A117" s="89" t="s">
        <v>89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1"/>
      <c r="L117" s="17"/>
      <c r="M117" s="17"/>
    </row>
    <row r="118" spans="1:13" ht="10.5" customHeight="1">
      <c r="A118" s="87" t="s">
        <v>88</v>
      </c>
      <c r="B118" s="88"/>
      <c r="C118" s="51">
        <v>1.8</v>
      </c>
      <c r="D118" s="68">
        <v>20</v>
      </c>
      <c r="E118" s="46">
        <v>145</v>
      </c>
      <c r="F118" s="47">
        <f>E118*K118</f>
        <v>5220</v>
      </c>
      <c r="G118" s="46">
        <f>E118+E118/100*1.52</f>
        <v>147.204</v>
      </c>
      <c r="H118" s="47">
        <f>G118*K118</f>
        <v>5299.344</v>
      </c>
      <c r="I118" s="46">
        <f>E118+E118/100*3</f>
        <v>149.35</v>
      </c>
      <c r="J118" s="47">
        <f>I118*K118</f>
        <v>5376.599999999999</v>
      </c>
      <c r="K118" s="47">
        <f>C118*D118</f>
        <v>36</v>
      </c>
      <c r="L118" s="17"/>
      <c r="M118" s="17"/>
    </row>
    <row r="119" spans="1:13" ht="10.5" customHeight="1">
      <c r="A119" s="89" t="s">
        <v>10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1"/>
      <c r="L119" s="18"/>
      <c r="M119" s="18"/>
    </row>
    <row r="120" spans="1:13" ht="9.75" customHeight="1">
      <c r="A120" s="87" t="s">
        <v>91</v>
      </c>
      <c r="B120" s="88"/>
      <c r="C120" s="51">
        <v>1.5</v>
      </c>
      <c r="D120" s="51">
        <v>10</v>
      </c>
      <c r="E120" s="47">
        <v>65</v>
      </c>
      <c r="F120" s="46">
        <f>E120*K120</f>
        <v>975</v>
      </c>
      <c r="G120" s="47">
        <f>E120+E120/100*1</f>
        <v>65.65</v>
      </c>
      <c r="H120" s="46">
        <f>G120*K120</f>
        <v>984.7500000000001</v>
      </c>
      <c r="I120" s="47">
        <f>E120+E120/100*2</f>
        <v>66.3</v>
      </c>
      <c r="J120" s="46">
        <f>I120*K120</f>
        <v>994.5</v>
      </c>
      <c r="K120" s="47">
        <f>C120*D120</f>
        <v>15</v>
      </c>
      <c r="L120" s="18"/>
      <c r="M120" s="18"/>
    </row>
    <row r="121" spans="1:13" ht="9" customHeight="1">
      <c r="A121" s="87" t="s">
        <v>71</v>
      </c>
      <c r="B121" s="88"/>
      <c r="C121" s="51">
        <v>1.5</v>
      </c>
      <c r="D121" s="51">
        <v>10</v>
      </c>
      <c r="E121" s="47">
        <v>56</v>
      </c>
      <c r="F121" s="46">
        <f>E121*K121</f>
        <v>840</v>
      </c>
      <c r="G121" s="47">
        <f>E121+E121/100*1</f>
        <v>56.56</v>
      </c>
      <c r="H121" s="46">
        <f>G121*K121</f>
        <v>848.4000000000001</v>
      </c>
      <c r="I121" s="47">
        <f>E121+E121/100*2.048</f>
        <v>57.14688</v>
      </c>
      <c r="J121" s="46">
        <f>I121*K121</f>
        <v>857.2032</v>
      </c>
      <c r="K121" s="47">
        <f>C121*D121</f>
        <v>15</v>
      </c>
      <c r="L121" s="18"/>
      <c r="M121" s="18"/>
    </row>
    <row r="122" spans="1:13" ht="9.75" customHeight="1">
      <c r="A122" s="87" t="s">
        <v>72</v>
      </c>
      <c r="B122" s="88"/>
      <c r="C122" s="51">
        <v>1.8</v>
      </c>
      <c r="D122" s="51">
        <v>10</v>
      </c>
      <c r="E122" s="47">
        <v>49</v>
      </c>
      <c r="F122" s="46">
        <f>E122*K122</f>
        <v>882</v>
      </c>
      <c r="G122" s="47">
        <f>E122+E122/100*1.99</f>
        <v>49.9751</v>
      </c>
      <c r="H122" s="46">
        <f>G122*K122</f>
        <v>899.5518</v>
      </c>
      <c r="I122" s="47">
        <f>E122+E122/100*1.91</f>
        <v>49.9359</v>
      </c>
      <c r="J122" s="46">
        <f>I122*K122</f>
        <v>898.8462</v>
      </c>
      <c r="K122" s="47">
        <f>C122*D122</f>
        <v>18</v>
      </c>
      <c r="L122" s="18"/>
      <c r="M122" s="18"/>
    </row>
    <row r="123" spans="1:13" ht="10.5" customHeight="1">
      <c r="A123" s="87" t="s">
        <v>39</v>
      </c>
      <c r="B123" s="88"/>
      <c r="C123" s="51">
        <v>1.5</v>
      </c>
      <c r="D123" s="51">
        <v>10</v>
      </c>
      <c r="E123" s="47">
        <v>70</v>
      </c>
      <c r="F123" s="46">
        <f>E123*K123</f>
        <v>1050</v>
      </c>
      <c r="G123" s="47">
        <f>E123+E123/100*1</f>
        <v>70.7</v>
      </c>
      <c r="H123" s="46">
        <f>G123*K123</f>
        <v>1060.5</v>
      </c>
      <c r="I123" s="47">
        <f>E123+E123/100*2</f>
        <v>71.4</v>
      </c>
      <c r="J123" s="46">
        <f>I123*K123</f>
        <v>1071</v>
      </c>
      <c r="K123" s="47">
        <f>C123*D123</f>
        <v>15</v>
      </c>
      <c r="L123" s="17"/>
      <c r="M123" s="17"/>
    </row>
    <row r="124" spans="1:13" ht="10.5" customHeight="1">
      <c r="A124" s="87" t="s">
        <v>39</v>
      </c>
      <c r="B124" s="88"/>
      <c r="C124" s="51">
        <v>1.8</v>
      </c>
      <c r="D124" s="51">
        <v>10</v>
      </c>
      <c r="E124" s="47">
        <v>77</v>
      </c>
      <c r="F124" s="46">
        <f>E124*K124</f>
        <v>1386</v>
      </c>
      <c r="G124" s="47">
        <f>E124+E124/100*1</f>
        <v>77.77</v>
      </c>
      <c r="H124" s="46">
        <f>G124*K124</f>
        <v>1399.86</v>
      </c>
      <c r="I124" s="47">
        <f>E124+E124/100*2</f>
        <v>78.54</v>
      </c>
      <c r="J124" s="46">
        <f>I124*K124</f>
        <v>1413.72</v>
      </c>
      <c r="K124" s="47">
        <f>C124*D124</f>
        <v>18</v>
      </c>
      <c r="L124" s="17"/>
      <c r="M124" s="17"/>
    </row>
    <row r="125" spans="1:13" ht="12" customHeight="1">
      <c r="A125" s="89" t="s">
        <v>22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1"/>
      <c r="L125" s="18"/>
      <c r="M125" s="18"/>
    </row>
    <row r="126" spans="1:13" ht="11.25" customHeight="1">
      <c r="A126" s="87" t="s">
        <v>34</v>
      </c>
      <c r="B126" s="88"/>
      <c r="C126" s="51">
        <v>1.5</v>
      </c>
      <c r="D126" s="51">
        <v>15</v>
      </c>
      <c r="E126" s="46">
        <v>85</v>
      </c>
      <c r="F126" s="47">
        <f>E126*K126</f>
        <v>1912.5</v>
      </c>
      <c r="G126" s="46">
        <f>E126+E126/100*1</f>
        <v>85.85</v>
      </c>
      <c r="H126" s="47">
        <f>G126*K126</f>
        <v>1931.6249999999998</v>
      </c>
      <c r="I126" s="46">
        <f>E126+E126/100*2</f>
        <v>86.7</v>
      </c>
      <c r="J126" s="47">
        <f>I126*K126</f>
        <v>1950.75</v>
      </c>
      <c r="K126" s="47">
        <f>C126*D126</f>
        <v>22.5</v>
      </c>
      <c r="L126" s="18"/>
      <c r="M126" s="18"/>
    </row>
    <row r="127" spans="1:13" ht="11.25" customHeight="1">
      <c r="A127" s="87" t="s">
        <v>39</v>
      </c>
      <c r="B127" s="88"/>
      <c r="C127" s="51">
        <v>2</v>
      </c>
      <c r="D127" s="51">
        <v>10</v>
      </c>
      <c r="E127" s="46">
        <v>88</v>
      </c>
      <c r="F127" s="47">
        <f>E127*K127</f>
        <v>1760</v>
      </c>
      <c r="G127" s="46">
        <f>E127+E127/100*1</f>
        <v>88.88</v>
      </c>
      <c r="H127" s="47">
        <f>G127*K127</f>
        <v>1777.6</v>
      </c>
      <c r="I127" s="46">
        <f>E127+E127/100*2.1</f>
        <v>89.848</v>
      </c>
      <c r="J127" s="47">
        <f>I127*K127</f>
        <v>1796.96</v>
      </c>
      <c r="K127" s="47">
        <f>C127*D127</f>
        <v>20</v>
      </c>
      <c r="L127" s="18"/>
      <c r="M127" s="18"/>
    </row>
    <row r="128" spans="1:13" ht="11.25" customHeight="1">
      <c r="A128" s="89" t="s">
        <v>15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1"/>
      <c r="L128" s="18"/>
      <c r="M128" s="18"/>
    </row>
    <row r="129" spans="1:13" ht="11.25" customHeight="1">
      <c r="A129" s="87" t="s">
        <v>98</v>
      </c>
      <c r="B129" s="88"/>
      <c r="C129" s="51">
        <v>1.5</v>
      </c>
      <c r="D129" s="51">
        <v>10</v>
      </c>
      <c r="E129" s="47">
        <v>45</v>
      </c>
      <c r="F129" s="46">
        <f>E129*K129</f>
        <v>675</v>
      </c>
      <c r="G129" s="47">
        <f>E129+E129/100*2</f>
        <v>45.9</v>
      </c>
      <c r="H129" s="46">
        <f>G129*K129</f>
        <v>688.5</v>
      </c>
      <c r="I129" s="47">
        <f>E129+E129/100*4</f>
        <v>46.8</v>
      </c>
      <c r="J129" s="46">
        <f>I129*K129</f>
        <v>702</v>
      </c>
      <c r="K129" s="47">
        <f>C129*D129</f>
        <v>15</v>
      </c>
      <c r="L129" s="17"/>
      <c r="M129" s="17"/>
    </row>
    <row r="130" spans="1:13" ht="10.5" customHeight="1">
      <c r="A130" s="87" t="s">
        <v>98</v>
      </c>
      <c r="B130" s="88"/>
      <c r="C130" s="51">
        <v>1.8</v>
      </c>
      <c r="D130" s="51">
        <v>10</v>
      </c>
      <c r="E130" s="47">
        <v>45</v>
      </c>
      <c r="F130" s="46">
        <f>E130*K130</f>
        <v>810</v>
      </c>
      <c r="G130" s="47">
        <f>E130+E130/100*2</f>
        <v>45.9</v>
      </c>
      <c r="H130" s="46">
        <f>G130*K130</f>
        <v>826.1999999999999</v>
      </c>
      <c r="I130" s="47">
        <f>E130+E130/100*3.988</f>
        <v>46.7946</v>
      </c>
      <c r="J130" s="46">
        <f>I130*K130</f>
        <v>842.3028</v>
      </c>
      <c r="K130" s="47">
        <f>C130*D130</f>
        <v>18</v>
      </c>
      <c r="L130" s="17"/>
      <c r="M130" s="17"/>
    </row>
    <row r="131" spans="1:13" ht="11.25" customHeight="1">
      <c r="A131" s="87" t="s">
        <v>98</v>
      </c>
      <c r="B131" s="88"/>
      <c r="C131" s="51">
        <v>2</v>
      </c>
      <c r="D131" s="51">
        <v>10</v>
      </c>
      <c r="E131" s="47">
        <v>45</v>
      </c>
      <c r="F131" s="46">
        <f>E131*K131</f>
        <v>900</v>
      </c>
      <c r="G131" s="47">
        <f>E131+E131/100*2</f>
        <v>45.9</v>
      </c>
      <c r="H131" s="46">
        <f>G131*K131</f>
        <v>918</v>
      </c>
      <c r="I131" s="47">
        <f>E131+E131/100*4</f>
        <v>46.8</v>
      </c>
      <c r="J131" s="46">
        <f>I131*K131</f>
        <v>936</v>
      </c>
      <c r="K131" s="47">
        <f>C131*D131</f>
        <v>20</v>
      </c>
      <c r="L131" s="17"/>
      <c r="M131" s="17"/>
    </row>
    <row r="132" spans="1:13" ht="11.25" customHeight="1">
      <c r="A132" s="87" t="s">
        <v>50</v>
      </c>
      <c r="B132" s="88"/>
      <c r="C132" s="51">
        <v>1.5</v>
      </c>
      <c r="D132" s="51">
        <v>10</v>
      </c>
      <c r="E132" s="47">
        <v>45</v>
      </c>
      <c r="F132" s="46">
        <f>E132*K132</f>
        <v>675</v>
      </c>
      <c r="G132" s="47">
        <f>E132+E132/100*2</f>
        <v>45.9</v>
      </c>
      <c r="H132" s="46">
        <f>G132*K132</f>
        <v>688.5</v>
      </c>
      <c r="I132" s="47">
        <f>E132+E132/100*4</f>
        <v>46.8</v>
      </c>
      <c r="J132" s="46">
        <f>I132*K132</f>
        <v>702</v>
      </c>
      <c r="K132" s="47">
        <f>C132*D132</f>
        <v>15</v>
      </c>
      <c r="L132" s="17"/>
      <c r="M132" s="17"/>
    </row>
    <row r="133" spans="1:13" ht="10.5" customHeight="1">
      <c r="A133" s="89" t="s">
        <v>19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1"/>
      <c r="L133" s="18"/>
      <c r="M133" s="18"/>
    </row>
    <row r="134" spans="1:13" ht="10.5" customHeight="1">
      <c r="A134" s="87" t="s">
        <v>40</v>
      </c>
      <c r="B134" s="88"/>
      <c r="C134" s="51">
        <v>1</v>
      </c>
      <c r="D134" s="51">
        <v>60</v>
      </c>
      <c r="E134" s="46">
        <v>115</v>
      </c>
      <c r="F134" s="47">
        <f>E134*K134</f>
        <v>6900</v>
      </c>
      <c r="G134" s="46">
        <f>E134+E134/100*2</f>
        <v>117.3</v>
      </c>
      <c r="H134" s="47">
        <f>G134*K134</f>
        <v>7038</v>
      </c>
      <c r="I134" s="46">
        <f>E134+E134/100*4</f>
        <v>119.6</v>
      </c>
      <c r="J134" s="47">
        <f>I134*K134</f>
        <v>7176</v>
      </c>
      <c r="K134" s="47">
        <f>C134*D134</f>
        <v>60</v>
      </c>
      <c r="L134" s="18"/>
      <c r="M134" s="18"/>
    </row>
    <row r="135" spans="1:13" ht="11.25" customHeight="1">
      <c r="A135" s="89" t="s">
        <v>17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1"/>
      <c r="L135" s="18"/>
      <c r="M135" s="18"/>
    </row>
    <row r="136" spans="1:13" ht="11.25" customHeight="1">
      <c r="A136" s="104" t="s">
        <v>29</v>
      </c>
      <c r="B136" s="105"/>
      <c r="C136" s="68">
        <v>1</v>
      </c>
      <c r="D136" s="68">
        <v>7</v>
      </c>
      <c r="E136" s="47">
        <v>25</v>
      </c>
      <c r="F136" s="46">
        <f>E136*K136</f>
        <v>175</v>
      </c>
      <c r="G136" s="47">
        <f>E136+E136/100*5</f>
        <v>26.25</v>
      </c>
      <c r="H136" s="46">
        <f>G136*K136</f>
        <v>183.75</v>
      </c>
      <c r="I136" s="47">
        <f>E136+E136/100*10</f>
        <v>27.5</v>
      </c>
      <c r="J136" s="46">
        <f>I136*K136</f>
        <v>192.5</v>
      </c>
      <c r="K136" s="47">
        <f>C136*D136</f>
        <v>7</v>
      </c>
      <c r="L136" s="18"/>
      <c r="M136" s="18"/>
    </row>
    <row r="137" spans="1:13" ht="9.75" customHeight="1">
      <c r="A137" s="104" t="s">
        <v>30</v>
      </c>
      <c r="B137" s="105"/>
      <c r="C137" s="68">
        <v>1</v>
      </c>
      <c r="D137" s="68">
        <v>10</v>
      </c>
      <c r="E137" s="47">
        <v>28</v>
      </c>
      <c r="F137" s="46">
        <f>E137*K137</f>
        <v>280</v>
      </c>
      <c r="G137" s="47">
        <f>E137+E137/100*5</f>
        <v>29.4</v>
      </c>
      <c r="H137" s="46">
        <f>G137*K137</f>
        <v>294</v>
      </c>
      <c r="I137" s="47">
        <f>E137+E137/100*10</f>
        <v>30.8</v>
      </c>
      <c r="J137" s="46">
        <f>I137*K137</f>
        <v>308</v>
      </c>
      <c r="K137" s="47">
        <f>C137*D137</f>
        <v>10</v>
      </c>
      <c r="L137" s="18"/>
      <c r="M137" s="18"/>
    </row>
    <row r="138" spans="1:13" ht="12" customHeight="1">
      <c r="A138" s="89" t="s">
        <v>48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1"/>
      <c r="L138" s="18"/>
      <c r="M138" s="18"/>
    </row>
    <row r="139" spans="1:13" ht="12" customHeight="1">
      <c r="A139" s="87" t="s">
        <v>28</v>
      </c>
      <c r="B139" s="88"/>
      <c r="C139" s="109" t="s">
        <v>103</v>
      </c>
      <c r="D139" s="111"/>
      <c r="E139" s="69" t="s">
        <v>75</v>
      </c>
      <c r="F139" s="109" t="s">
        <v>101</v>
      </c>
      <c r="G139" s="111"/>
      <c r="H139" s="70"/>
      <c r="I139" s="109"/>
      <c r="J139" s="110"/>
      <c r="K139" s="70"/>
      <c r="L139" s="18"/>
      <c r="M139" s="18"/>
    </row>
    <row r="140" spans="1:13" ht="12" customHeight="1">
      <c r="A140" s="87" t="s">
        <v>73</v>
      </c>
      <c r="B140" s="88"/>
      <c r="C140" s="109" t="s">
        <v>103</v>
      </c>
      <c r="D140" s="111"/>
      <c r="E140" s="70" t="s">
        <v>74</v>
      </c>
      <c r="F140" s="109" t="s">
        <v>102</v>
      </c>
      <c r="G140" s="110"/>
      <c r="H140" s="69"/>
      <c r="I140" s="109"/>
      <c r="J140" s="110"/>
      <c r="K140" s="72"/>
      <c r="L140" s="18"/>
      <c r="M140" s="18"/>
    </row>
    <row r="141" spans="1:13" ht="11.25" customHeight="1">
      <c r="A141" s="89" t="s">
        <v>76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1"/>
      <c r="L141" s="18"/>
      <c r="M141" s="18"/>
    </row>
    <row r="142" spans="1:13" ht="11.25" customHeight="1">
      <c r="A142" s="112"/>
      <c r="B142" s="113"/>
      <c r="C142" s="113"/>
      <c r="D142" s="113"/>
      <c r="E142" s="114"/>
      <c r="F142" s="122" t="s">
        <v>100</v>
      </c>
      <c r="G142" s="123"/>
      <c r="H142" s="122" t="s">
        <v>83</v>
      </c>
      <c r="I142" s="123"/>
      <c r="J142" s="122" t="s">
        <v>99</v>
      </c>
      <c r="K142" s="123"/>
      <c r="L142" s="18"/>
      <c r="M142" s="18"/>
    </row>
    <row r="143" spans="1:13" ht="11.25" customHeight="1">
      <c r="A143" s="92" t="s">
        <v>77</v>
      </c>
      <c r="B143" s="108"/>
      <c r="C143" s="108"/>
      <c r="D143" s="108"/>
      <c r="E143" s="93"/>
      <c r="F143" s="106">
        <v>6.95</v>
      </c>
      <c r="G143" s="107"/>
      <c r="H143" s="106">
        <v>7.45</v>
      </c>
      <c r="I143" s="107"/>
      <c r="J143" s="106">
        <v>8</v>
      </c>
      <c r="K143" s="107"/>
      <c r="L143" s="18"/>
      <c r="M143" s="18"/>
    </row>
    <row r="144" spans="1:13" ht="11.25" customHeight="1">
      <c r="A144" s="92" t="s">
        <v>78</v>
      </c>
      <c r="B144" s="108"/>
      <c r="C144" s="108"/>
      <c r="D144" s="108"/>
      <c r="E144" s="93"/>
      <c r="F144" s="106">
        <v>10.75</v>
      </c>
      <c r="G144" s="107"/>
      <c r="H144" s="106">
        <v>11.05</v>
      </c>
      <c r="I144" s="107"/>
      <c r="J144" s="106">
        <v>11.55</v>
      </c>
      <c r="K144" s="107"/>
      <c r="L144" s="18"/>
      <c r="M144" s="18"/>
    </row>
    <row r="145" spans="1:13" ht="11.25" customHeight="1">
      <c r="A145" s="92" t="s">
        <v>79</v>
      </c>
      <c r="B145" s="108"/>
      <c r="C145" s="108"/>
      <c r="D145" s="108"/>
      <c r="E145" s="93"/>
      <c r="F145" s="106">
        <v>16.65</v>
      </c>
      <c r="G145" s="107"/>
      <c r="H145" s="106">
        <v>17.2</v>
      </c>
      <c r="I145" s="107"/>
      <c r="J145" s="106">
        <v>17.8</v>
      </c>
      <c r="K145" s="107"/>
      <c r="L145" s="18"/>
      <c r="M145" s="18"/>
    </row>
    <row r="146" spans="1:13" ht="11.25" customHeight="1">
      <c r="A146" s="92" t="s">
        <v>80</v>
      </c>
      <c r="B146" s="108"/>
      <c r="C146" s="108"/>
      <c r="D146" s="108"/>
      <c r="E146" s="93"/>
      <c r="F146" s="106">
        <v>23.5</v>
      </c>
      <c r="G146" s="107"/>
      <c r="H146" s="106">
        <v>24.5</v>
      </c>
      <c r="I146" s="107"/>
      <c r="J146" s="106">
        <v>25</v>
      </c>
      <c r="K146" s="107"/>
      <c r="L146" s="18"/>
      <c r="M146" s="18"/>
    </row>
    <row r="147" spans="1:13" ht="11.25" customHeight="1">
      <c r="A147" s="89" t="s">
        <v>49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1"/>
      <c r="L147" s="18"/>
      <c r="M147" s="18"/>
    </row>
    <row r="148" spans="1:13" ht="10.5" customHeight="1">
      <c r="A148" s="87" t="s">
        <v>46</v>
      </c>
      <c r="B148" s="88"/>
      <c r="C148" s="106">
        <v>3.6</v>
      </c>
      <c r="D148" s="106"/>
      <c r="E148" s="106"/>
      <c r="F148" s="87" t="s">
        <v>43</v>
      </c>
      <c r="G148" s="88"/>
      <c r="H148" s="106">
        <v>2.2</v>
      </c>
      <c r="I148" s="106"/>
      <c r="J148" s="67" t="s">
        <v>47</v>
      </c>
      <c r="K148" s="71"/>
      <c r="L148" s="18"/>
      <c r="M148" s="18"/>
    </row>
    <row r="149" spans="1:13" ht="10.5" customHeight="1">
      <c r="A149" s="87" t="s">
        <v>41</v>
      </c>
      <c r="B149" s="88"/>
      <c r="C149" s="106">
        <v>2</v>
      </c>
      <c r="D149" s="106"/>
      <c r="E149" s="106"/>
      <c r="F149" s="87" t="s">
        <v>44</v>
      </c>
      <c r="G149" s="88"/>
      <c r="H149" s="106">
        <v>2.3</v>
      </c>
      <c r="I149" s="106"/>
      <c r="J149" s="106">
        <v>2</v>
      </c>
      <c r="K149" s="106"/>
      <c r="L149" s="18"/>
      <c r="M149" s="18"/>
    </row>
    <row r="150" spans="1:13" ht="10.5" customHeight="1">
      <c r="A150" s="87" t="s">
        <v>42</v>
      </c>
      <c r="B150" s="88"/>
      <c r="C150" s="106">
        <v>3.2</v>
      </c>
      <c r="D150" s="106"/>
      <c r="E150" s="106"/>
      <c r="F150" s="87" t="s">
        <v>45</v>
      </c>
      <c r="G150" s="88"/>
      <c r="H150" s="106">
        <v>2.5</v>
      </c>
      <c r="I150" s="106"/>
      <c r="J150" s="121"/>
      <c r="K150" s="111"/>
      <c r="L150" s="18"/>
      <c r="M150" s="18"/>
    </row>
    <row r="151" spans="1:13" ht="16.5" customHeight="1">
      <c r="A151" s="12" t="s">
        <v>37</v>
      </c>
      <c r="B151" s="5"/>
      <c r="C151" s="5"/>
      <c r="D151" s="5"/>
      <c r="E151" s="5"/>
      <c r="F151" s="5"/>
      <c r="G151" s="5"/>
      <c r="H151" s="5"/>
      <c r="I151" s="18"/>
      <c r="J151" s="18"/>
      <c r="K151" s="18"/>
      <c r="L151" s="18"/>
      <c r="M151" s="18"/>
    </row>
    <row r="152" spans="1:13" ht="15">
      <c r="A152" s="12"/>
      <c r="B152" s="5"/>
      <c r="C152" s="5"/>
      <c r="D152" s="5"/>
      <c r="E152" s="5"/>
      <c r="F152" s="5"/>
      <c r="G152" s="5"/>
      <c r="H152" s="5"/>
      <c r="I152" s="4"/>
      <c r="J152" s="18"/>
      <c r="K152" s="18"/>
      <c r="L152" s="18"/>
      <c r="M152" s="18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</sheetData>
  <sheetProtection/>
  <mergeCells count="128">
    <mergeCell ref="A20:B22"/>
    <mergeCell ref="A15:B15"/>
    <mergeCell ref="A11:B14"/>
    <mergeCell ref="A9:B10"/>
    <mergeCell ref="A6:K6"/>
    <mergeCell ref="A5:B5"/>
    <mergeCell ref="A16:B17"/>
    <mergeCell ref="A18:B19"/>
    <mergeCell ref="A7:B8"/>
    <mergeCell ref="A27:B28"/>
    <mergeCell ref="A25:B26"/>
    <mergeCell ref="A23:B24"/>
    <mergeCell ref="A54:B55"/>
    <mergeCell ref="A29:B33"/>
    <mergeCell ref="A56:B57"/>
    <mergeCell ref="A47:B53"/>
    <mergeCell ref="A39:B44"/>
    <mergeCell ref="A34:B38"/>
    <mergeCell ref="A120:B120"/>
    <mergeCell ref="A127:B127"/>
    <mergeCell ref="A121:B121"/>
    <mergeCell ref="A91:B91"/>
    <mergeCell ref="A45:B46"/>
    <mergeCell ref="A110:B110"/>
    <mergeCell ref="A103:B103"/>
    <mergeCell ref="A102:B102"/>
    <mergeCell ref="A100:K100"/>
    <mergeCell ref="A106:B106"/>
    <mergeCell ref="A138:K138"/>
    <mergeCell ref="A136:B136"/>
    <mergeCell ref="J146:K146"/>
    <mergeCell ref="H145:I145"/>
    <mergeCell ref="J145:K145"/>
    <mergeCell ref="J144:K144"/>
    <mergeCell ref="J142:K142"/>
    <mergeCell ref="H142:I142"/>
    <mergeCell ref="A146:E146"/>
    <mergeCell ref="A108:B108"/>
    <mergeCell ref="A112:B112"/>
    <mergeCell ref="A64:B65"/>
    <mergeCell ref="A59:B61"/>
    <mergeCell ref="J150:K150"/>
    <mergeCell ref="A128:K128"/>
    <mergeCell ref="A125:K125"/>
    <mergeCell ref="A117:K117"/>
    <mergeCell ref="A104:B104"/>
    <mergeCell ref="A105:B105"/>
    <mergeCell ref="F148:G148"/>
    <mergeCell ref="A148:B148"/>
    <mergeCell ref="A111:B111"/>
    <mergeCell ref="A115:B115"/>
    <mergeCell ref="A116:B116"/>
    <mergeCell ref="A113:B113"/>
    <mergeCell ref="A114:B114"/>
    <mergeCell ref="F142:G142"/>
    <mergeCell ref="A139:B139"/>
    <mergeCell ref="A124:B124"/>
    <mergeCell ref="H149:I149"/>
    <mergeCell ref="J149:K149"/>
    <mergeCell ref="F146:G146"/>
    <mergeCell ref="F145:G145"/>
    <mergeCell ref="F149:G149"/>
    <mergeCell ref="A107:B107"/>
    <mergeCell ref="A109:B109"/>
    <mergeCell ref="C148:E148"/>
    <mergeCell ref="F139:G139"/>
    <mergeCell ref="A144:E144"/>
    <mergeCell ref="F143:G143"/>
    <mergeCell ref="A142:E142"/>
    <mergeCell ref="A145:E145"/>
    <mergeCell ref="H144:I144"/>
    <mergeCell ref="A147:K147"/>
    <mergeCell ref="I140:J140"/>
    <mergeCell ref="F144:G144"/>
    <mergeCell ref="C140:D140"/>
    <mergeCell ref="A150:B150"/>
    <mergeCell ref="H148:I148"/>
    <mergeCell ref="H150:I150"/>
    <mergeCell ref="A149:B149"/>
    <mergeCell ref="C149:E149"/>
    <mergeCell ref="I139:J139"/>
    <mergeCell ref="C139:D139"/>
    <mergeCell ref="H146:I146"/>
    <mergeCell ref="C150:E150"/>
    <mergeCell ref="F150:G150"/>
    <mergeCell ref="F140:G140"/>
    <mergeCell ref="A126:B126"/>
    <mergeCell ref="A140:B140"/>
    <mergeCell ref="A135:K135"/>
    <mergeCell ref="A134:B134"/>
    <mergeCell ref="A133:K133"/>
    <mergeCell ref="A129:B129"/>
    <mergeCell ref="A96:B96"/>
    <mergeCell ref="A75:B75"/>
    <mergeCell ref="A118:B118"/>
    <mergeCell ref="A137:B137"/>
    <mergeCell ref="H143:I143"/>
    <mergeCell ref="A143:E143"/>
    <mergeCell ref="A141:K141"/>
    <mergeCell ref="A123:B123"/>
    <mergeCell ref="J143:K143"/>
    <mergeCell ref="A119:K119"/>
    <mergeCell ref="A95:B95"/>
    <mergeCell ref="A93:B93"/>
    <mergeCell ref="A74:B74"/>
    <mergeCell ref="A87:B87"/>
    <mergeCell ref="A92:B92"/>
    <mergeCell ref="A94:B94"/>
    <mergeCell ref="A122:B122"/>
    <mergeCell ref="A130:B130"/>
    <mergeCell ref="A131:B131"/>
    <mergeCell ref="A132:B132"/>
    <mergeCell ref="A69:B69"/>
    <mergeCell ref="A72:B72"/>
    <mergeCell ref="A101:B101"/>
    <mergeCell ref="A99:B99"/>
    <mergeCell ref="A98:B98"/>
    <mergeCell ref="A73:B73"/>
    <mergeCell ref="A97:B97"/>
    <mergeCell ref="A68:K68"/>
    <mergeCell ref="A70:B70"/>
    <mergeCell ref="A71:B71"/>
    <mergeCell ref="A90:B90"/>
    <mergeCell ref="A85:K85"/>
    <mergeCell ref="A89:B89"/>
    <mergeCell ref="A86:B86"/>
    <mergeCell ref="A84:B84"/>
    <mergeCell ref="A88:B88"/>
  </mergeCells>
  <printOptions/>
  <pageMargins left="0.3937007874015748" right="0" top="0" bottom="0" header="0.5118110236220472" footer="0.5118110236220472"/>
  <pageSetup fitToHeight="2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1</cp:lastModifiedBy>
  <cp:lastPrinted>2016-11-02T09:47:52Z</cp:lastPrinted>
  <dcterms:created xsi:type="dcterms:W3CDTF">2004-02-17T17:28:39Z</dcterms:created>
  <dcterms:modified xsi:type="dcterms:W3CDTF">2016-12-08T08:25:27Z</dcterms:modified>
  <cp:category/>
  <cp:version/>
  <cp:contentType/>
  <cp:contentStatus/>
</cp:coreProperties>
</file>