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2765" windowHeight="12360" tabRatio="742" activeTab="0"/>
  </bookViews>
  <sheets>
    <sheet name="BASWOOL" sheetId="1" r:id="rId1"/>
    <sheet name="ECOROCK" sheetId="2" r:id="rId2"/>
    <sheet name="Доставка" sheetId="3" r:id="rId3"/>
    <sheet name="Плёнки, мембраны" sheetId="4" r:id="rId4"/>
    <sheet name="Наноизол" sheetId="5" r:id="rId5"/>
    <sheet name="Некондиционный материал" sheetId="6" r:id="rId6"/>
    <sheet name="Доп.услуги" sheetId="7" r:id="rId7"/>
    <sheet name=" Камни" sheetId="8" r:id="rId8"/>
  </sheets>
  <definedNames>
    <definedName name="Excel" localSheetId="7">#REF!</definedName>
    <definedName name="Excel" localSheetId="1">#REF!</definedName>
    <definedName name="Excel" localSheetId="6">#REF!</definedName>
    <definedName name="Excel" localSheetId="2">#REF!</definedName>
    <definedName name="Excel" localSheetId="5">#REF!</definedName>
    <definedName name="Excel" localSheetId="3">#REF!</definedName>
    <definedName name="Excel">#REF!</definedName>
    <definedName name="Excel_BuiltIn__FilterDatabase_1">"$#ССЫЛ!.$#ССЫЛ!$#ССЫЛ!:$#ССЫЛ!$#ССЫЛ!"</definedName>
    <definedName name="Excel_BuiltIn_Print_Area_1" localSheetId="7">#REF!</definedName>
    <definedName name="Excel_BuiltIn_Print_Area_1" localSheetId="1">#REF!</definedName>
    <definedName name="Excel_BuiltIn_Print_Area_1" localSheetId="6">#REF!</definedName>
    <definedName name="Excel_BuiltIn_Print_Area_1" localSheetId="2">#REF!</definedName>
    <definedName name="Excel_BuiltIn_Print_Area_1" localSheetId="5">#REF!</definedName>
    <definedName name="Excel_BuiltIn_Print_Area_1" localSheetId="3">#REF!</definedName>
    <definedName name="Excel_BuiltIn_Print_Area_1">#REF!</definedName>
    <definedName name="Excel_BuiltIn_Print_Area_1_1" localSheetId="7">#REF!</definedName>
    <definedName name="Excel_BuiltIn_Print_Area_1_1" localSheetId="1">#REF!</definedName>
    <definedName name="Excel_BuiltIn_Print_Area_1_1" localSheetId="6">#REF!</definedName>
    <definedName name="Excel_BuiltIn_Print_Area_1_1" localSheetId="2">#REF!</definedName>
    <definedName name="Excel_BuiltIn_Print_Area_1_1" localSheetId="5">#REF!</definedName>
    <definedName name="Excel_BuiltIn_Print_Area_1_1" localSheetId="3">#REF!</definedName>
    <definedName name="Excel_BuiltIn_Print_Area_1_1">#REF!</definedName>
    <definedName name="Excel_BuiltIn_Print_Area_1_1_1" localSheetId="7">#REF!</definedName>
    <definedName name="Excel_BuiltIn_Print_Area_1_1_1" localSheetId="1">#REF!</definedName>
    <definedName name="Excel_BuiltIn_Print_Area_1_1_1" localSheetId="6">#REF!</definedName>
    <definedName name="Excel_BuiltIn_Print_Area_1_1_1" localSheetId="2">#REF!</definedName>
    <definedName name="Excel_BuiltIn_Print_Area_1_1_1" localSheetId="5">#REF!</definedName>
    <definedName name="Excel_BuiltIn_Print_Area_1_1_1" localSheetId="3">#REF!</definedName>
    <definedName name="Excel_BuiltIn_Print_Area_1_1_1">#REF!</definedName>
    <definedName name="Excel_BuiltIn_Print_Area_1_1_1_1" localSheetId="7">#REF!</definedName>
    <definedName name="Excel_BuiltIn_Print_Area_1_1_1_1" localSheetId="1">#REF!</definedName>
    <definedName name="Excel_BuiltIn_Print_Area_1_1_1_1" localSheetId="6">#REF!</definedName>
    <definedName name="Excel_BuiltIn_Print_Area_1_1_1_1" localSheetId="2">#REF!</definedName>
    <definedName name="Excel_BuiltIn_Print_Area_1_1_1_1" localSheetId="5">#REF!</definedName>
    <definedName name="Excel_BuiltIn_Print_Area_1_1_1_1" localSheetId="3">#REF!</definedName>
    <definedName name="Excel_BuiltIn_Print_Area_1_1_1_1">#REF!</definedName>
    <definedName name="_xlnm.Print_Area" localSheetId="7">' Камни'!$A$1:$AC$39</definedName>
    <definedName name="_xlnm.Print_Area" localSheetId="0">'BASWOOL'!$A$1:$Z$77</definedName>
    <definedName name="_xlnm.Print_Area" localSheetId="1">'ECOROCK'!$A$1:$AD$51</definedName>
    <definedName name="_xlnm.Print_Area" localSheetId="6">'Доп.услуги'!$A$1:$AC$46</definedName>
    <definedName name="_xlnm.Print_Area" localSheetId="2">'Доставка'!$A$1:$AC$65</definedName>
    <definedName name="_xlnm.Print_Area" localSheetId="4">'Наноизол'!$A$1:$G$39</definedName>
    <definedName name="_xlnm.Print_Area" localSheetId="5">'Некондиционный материал'!$A$1:$AD$48</definedName>
    <definedName name="_xlnm.Print_Area" localSheetId="3">'Плёнки, мембраны'!$B$1:$AC$56</definedName>
  </definedNames>
  <calcPr fullCalcOnLoad="1" refMode="R1C1"/>
</workbook>
</file>

<file path=xl/sharedStrings.xml><?xml version="1.0" encoding="utf-8"?>
<sst xmlns="http://schemas.openxmlformats.org/spreadsheetml/2006/main" count="443" uniqueCount="267">
  <si>
    <r>
      <t xml:space="preserve">8-800-700-07-20 </t>
    </r>
    <r>
      <rPr>
        <b/>
        <sz val="6"/>
        <color indexed="8"/>
        <rFont val="Arial"/>
        <family val="2"/>
      </rPr>
      <t>звонок бесплатный</t>
    </r>
  </si>
  <si>
    <t>http://www.baswool.ru</t>
  </si>
  <si>
    <t>Наименование продукции</t>
  </si>
  <si>
    <t>Норма загрузки в фуру, объёмом, куб.м.</t>
  </si>
  <si>
    <t>Цена с НДС (ExW), руб., куб.м.</t>
  </si>
  <si>
    <t>______________________________В.Е. Лешков</t>
  </si>
  <si>
    <t>Геометрия плиты, мм.</t>
  </si>
  <si>
    <r>
      <t>Длина/ ширина,</t>
    </r>
    <r>
      <rPr>
        <b/>
        <sz val="8"/>
        <color indexed="23"/>
        <rFont val="Arial"/>
        <family val="2"/>
      </rPr>
      <t xml:space="preserve"> толщина</t>
    </r>
    <r>
      <rPr>
        <b/>
        <sz val="8"/>
        <rFont val="Arial"/>
        <family val="2"/>
      </rPr>
      <t>*</t>
    </r>
  </si>
  <si>
    <t>* Толщина плит в указанных диапазонах имеет шаг 10 мм. По согласованию с потребителем возможен выпуск плит  других размеров</t>
  </si>
  <si>
    <t>ЛАЙТ</t>
  </si>
  <si>
    <t>СТАНДАРТ</t>
  </si>
  <si>
    <t>ФАСАД</t>
  </si>
  <si>
    <t>РУФ</t>
  </si>
  <si>
    <t>РУФ Н</t>
  </si>
  <si>
    <t>РУФ В</t>
  </si>
  <si>
    <t>100/6</t>
  </si>
  <si>
    <t>50/6</t>
  </si>
  <si>
    <t>100/3</t>
  </si>
  <si>
    <t>Объём поддона, куб.м. / кол-во пачек</t>
  </si>
  <si>
    <t>50/4</t>
  </si>
  <si>
    <t>6,912/       32</t>
  </si>
  <si>
    <t>6,912/       48</t>
  </si>
  <si>
    <t>40/5</t>
  </si>
  <si>
    <t>6,336/       44</t>
  </si>
  <si>
    <t>6,912/      32</t>
  </si>
  <si>
    <t xml:space="preserve">Геометрия и плотность теплоизоляционных плит для изготовления сэндвич-панелей варьируется по согласованию с заказчиком.       </t>
  </si>
  <si>
    <t>СЭНДВИЧ С, К</t>
  </si>
  <si>
    <t>2.     Отгрузка из фактического наличия на складе конкретных позиций.</t>
  </si>
  <si>
    <t>50-200</t>
  </si>
  <si>
    <t>Толщина, мм</t>
  </si>
  <si>
    <t>Длина, мм</t>
  </si>
  <si>
    <t>ширина, мм</t>
  </si>
  <si>
    <t>1.     Цена указана на условиях ExW.</t>
  </si>
  <si>
    <t>Тюмень</t>
  </si>
  <si>
    <t>Арзамас</t>
  </si>
  <si>
    <t>Екатеринбург</t>
  </si>
  <si>
    <t>Пермь</t>
  </si>
  <si>
    <t>Челябинск</t>
  </si>
  <si>
    <t>Обнинск</t>
  </si>
  <si>
    <t>Магнитогорск</t>
  </si>
  <si>
    <t>Оренбург</t>
  </si>
  <si>
    <t>Орск</t>
  </si>
  <si>
    <t>Ижевск</t>
  </si>
  <si>
    <t>Киров</t>
  </si>
  <si>
    <t>Казань</t>
  </si>
  <si>
    <t>Набережные Челны</t>
  </si>
  <si>
    <t>Ульяновск</t>
  </si>
  <si>
    <t>Самара</t>
  </si>
  <si>
    <t>Сызрань</t>
  </si>
  <si>
    <t>Саратов</t>
  </si>
  <si>
    <t>Пенза</t>
  </si>
  <si>
    <t>Саранск</t>
  </si>
  <si>
    <t>Чебоксары</t>
  </si>
  <si>
    <t>Туймазы</t>
  </si>
  <si>
    <t>Нижний Новгород</t>
  </si>
  <si>
    <t>Краснодар</t>
  </si>
  <si>
    <t>Волгоград</t>
  </si>
  <si>
    <t>Ростов-на-Дону</t>
  </si>
  <si>
    <t>Первоуральск</t>
  </si>
  <si>
    <t>Новосибирск</t>
  </si>
  <si>
    <t>Кострома</t>
  </si>
  <si>
    <t>Вологда</t>
  </si>
  <si>
    <t>Сыктывкар</t>
  </si>
  <si>
    <t>Воронеж</t>
  </si>
  <si>
    <t>Тамбов</t>
  </si>
  <si>
    <t>Рязань</t>
  </si>
  <si>
    <t>Владимир</t>
  </si>
  <si>
    <t>Иваново</t>
  </si>
  <si>
    <t>Ярославль</t>
  </si>
  <si>
    <t>Тверь</t>
  </si>
  <si>
    <t>Москва</t>
  </si>
  <si>
    <t>Смоленск</t>
  </si>
  <si>
    <t>Калуга</t>
  </si>
  <si>
    <t>Уфа</t>
  </si>
  <si>
    <t>Брянск</t>
  </si>
  <si>
    <t>Тула</t>
  </si>
  <si>
    <t>Орел</t>
  </si>
  <si>
    <t>Санкт-Петербург</t>
  </si>
  <si>
    <t>Липецк</t>
  </si>
  <si>
    <t>Территориальная принадлежность.                                         Регион продаж</t>
  </si>
  <si>
    <t>Стоимость доставки                                        (при объёме а/м 92 куб.м.)</t>
  </si>
  <si>
    <t>Продукт</t>
  </si>
  <si>
    <t>П(н) 25-50</t>
  </si>
  <si>
    <t>П(н) 50-75</t>
  </si>
  <si>
    <t>П(н) 125</t>
  </si>
  <si>
    <t>П(н) 175</t>
  </si>
  <si>
    <t>П(н) 225</t>
  </si>
  <si>
    <t>Услуги</t>
  </si>
  <si>
    <t>Верхняя растентовка, открытая машина</t>
  </si>
  <si>
    <t>Боковая растентовка</t>
  </si>
  <si>
    <t>Наименование</t>
  </si>
  <si>
    <t>Единицы измерения</t>
  </si>
  <si>
    <t>Количество в упаковке</t>
  </si>
  <si>
    <t>Цена дилера</t>
  </si>
  <si>
    <t>Розничная цена</t>
  </si>
  <si>
    <t>рулон</t>
  </si>
  <si>
    <t>70 кв.м.</t>
  </si>
  <si>
    <r>
      <t xml:space="preserve">BASWOOL ЛАЙТ 35 </t>
    </r>
    <r>
      <rPr>
        <b/>
        <sz val="8"/>
        <rFont val="Arial"/>
        <family val="2"/>
      </rPr>
      <t xml:space="preserve">                              Общестроительная теплоизоляция, ненагружаемые конструкции, каркасные конструкциии.</t>
    </r>
  </si>
  <si>
    <r>
      <t xml:space="preserve">BASWOOL ЛАЙТ 45 </t>
    </r>
    <r>
      <rPr>
        <b/>
        <sz val="8"/>
        <rFont val="Arial"/>
        <family val="2"/>
      </rPr>
      <t xml:space="preserve">                         Общестроительная теплоизоляция, средний слой в слоистых кладках</t>
    </r>
  </si>
  <si>
    <r>
      <t xml:space="preserve">BASWOOL СТАНДАРТ 50 </t>
    </r>
    <r>
      <rPr>
        <b/>
        <sz val="8"/>
        <rFont val="Arial"/>
        <family val="2"/>
      </rPr>
      <t xml:space="preserve">               Теплоизоляция в слоистых кладках </t>
    </r>
  </si>
  <si>
    <r>
      <t>BASWOOL ФАСАД 140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</si>
  <si>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РУФ 140</t>
    </r>
    <r>
      <rPr>
        <b/>
        <sz val="8"/>
        <rFont val="Arial"/>
        <family val="2"/>
      </rPr>
      <t xml:space="preserve">                           однослойная теплоизоляция плоской кровли</t>
    </r>
  </si>
  <si>
    <r>
      <t>BASWOOL РУФ Н 110</t>
    </r>
    <r>
      <rPr>
        <b/>
        <sz val="8"/>
        <rFont val="Arial"/>
        <family val="2"/>
      </rPr>
      <t xml:space="preserve">                                            нижний слой теплоизоляции плоской кровли</t>
    </r>
  </si>
  <si>
    <r>
      <t>BASWOOL РУФ Н 120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нижний слой теплоизоляции плоской кровли</t>
    </r>
  </si>
  <si>
    <r>
      <t xml:space="preserve">BASWOOL РУФ В 170 </t>
    </r>
    <r>
      <rPr>
        <b/>
        <sz val="8"/>
        <rFont val="Arial"/>
        <family val="2"/>
      </rPr>
      <t xml:space="preserve">                             верхний слой теплоизоляции плоской кровли</t>
    </r>
  </si>
  <si>
    <r>
      <t>BASWOOL РУФ В 180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</si>
  <si>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r>
      <t>BASWOOL РУФ В 190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</si>
  <si>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t>Доставка</t>
  </si>
  <si>
    <r>
      <t>ECOROCK 90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при однослойном утеплении в системах наружного утепления фасадов с вентилируемым зазором</t>
    </r>
  </si>
  <si>
    <r>
      <t>ECOROCK 120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Нижний теплоизоляционный слой в сочетании с плитой ECOROCK 180 для утепления плоской кровли при многослойном утеплении или защитной стяжки</t>
    </r>
  </si>
  <si>
    <r>
      <t>ECOROCK 150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Тепло - и звукоизоляция плоской кровли в т.ч. и под цементную стяжку</t>
    </r>
  </si>
  <si>
    <t>Стоимость</t>
  </si>
  <si>
    <r>
      <t>ECOROCK 60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в качестве среднего теплоизоляционного слоя в стенах в т.ч. наружных с различными видами отделки, в т.ч сайдингом</t>
    </r>
  </si>
  <si>
    <r>
      <t>1200/600</t>
    </r>
    <r>
      <rPr>
        <b/>
        <sz val="10"/>
        <color indexed="55"/>
        <rFont val="Arial"/>
        <family val="2"/>
      </rPr>
      <t>,</t>
    </r>
  </si>
  <si>
    <t>30-50</t>
  </si>
  <si>
    <t>50-160</t>
  </si>
  <si>
    <t>102,122,151</t>
  </si>
  <si>
    <t>1200, 2400/600,1212,</t>
  </si>
  <si>
    <r>
      <t xml:space="preserve">BASWOOL СТАНДАРТ 60 </t>
    </r>
    <r>
      <rPr>
        <b/>
        <sz val="8"/>
        <rFont val="Arial"/>
        <family val="2"/>
      </rPr>
      <t xml:space="preserve">                    Слоистые кладки</t>
    </r>
  </si>
  <si>
    <t>6,912/       16</t>
  </si>
  <si>
    <t>Плотность,                                                кг/куб.м.</t>
  </si>
  <si>
    <t>Объём пачки,                                             куб.м.</t>
  </si>
  <si>
    <t>Примечание:</t>
  </si>
  <si>
    <t>1.      Цена указана на условиях ExW.</t>
  </si>
  <si>
    <t>3.       Возможно изготовление нестандартных размеров и толщин по согласованию с заказчиком.</t>
  </si>
  <si>
    <r>
      <rPr>
        <b/>
        <sz val="10"/>
        <color indexed="9"/>
        <rFont val="Calibri"/>
        <family val="2"/>
      </rPr>
      <t>0</t>
    </r>
    <r>
      <rPr>
        <b/>
        <sz val="10"/>
        <color indexed="8"/>
        <rFont val="Calibri"/>
        <family val="2"/>
      </rPr>
      <t>30/8</t>
    </r>
    <r>
      <rPr>
        <b/>
        <sz val="10"/>
        <color indexed="9"/>
        <rFont val="Calibri"/>
        <family val="2"/>
      </rPr>
      <t>0</t>
    </r>
  </si>
  <si>
    <t>Плит в пач./             в поддоне/                объём в пачке куб.м</t>
  </si>
  <si>
    <r>
      <t>ECOROCK 30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Применяется в качестве ненагружаемой тепло- и звукоизоляции каркасных стен и перегородок, межэтажных перекрытий   (8 пл/пачка)</t>
    </r>
  </si>
  <si>
    <t>Въезд за 3-е транспортное кольцо (в том числе Садовое кольцо)</t>
  </si>
  <si>
    <t>Въезд за МКАД</t>
  </si>
  <si>
    <r>
      <t>ECOROCK 180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Верхний теплоизоляционный слой в сочетании с плитой ECOROCK 120 для утепления плоской кровли при многослойном утеплении или защитной стяжке </t>
    </r>
  </si>
  <si>
    <t>Цена, руб./кв.м.</t>
  </si>
  <si>
    <t>Камни для бани</t>
  </si>
  <si>
    <t>Камень базальтовой породы идеально подходит для бань. Он не "стреляет", не источает запаха, великолепно и долго держит тепло. Базальтовые камни от компании "АГИДЕЛЬ" идеально подойдут для любой печи!</t>
  </si>
  <si>
    <t>Длина, мм.</t>
  </si>
  <si>
    <t>Ширина, мм.</t>
  </si>
  <si>
    <t>Толщина, мм.</t>
  </si>
  <si>
    <t>Вес, кг.</t>
  </si>
  <si>
    <t>Кол-во                  в 1 кв.м., шт.</t>
  </si>
  <si>
    <t>Кол-во       в поддоне,                     шт.</t>
  </si>
  <si>
    <t>Прайс-лист</t>
  </si>
  <si>
    <t>10,00р.                                          за 1 кг</t>
  </si>
  <si>
    <t>35 кв.м.</t>
  </si>
  <si>
    <t>Некондиционный материал</t>
  </si>
  <si>
    <t>Дополнительные услуги</t>
  </si>
  <si>
    <t>Плёнки и мембраны</t>
  </si>
  <si>
    <t>12/                               16/                             0,432</t>
  </si>
  <si>
    <t>6/                                 16/                                       0,432</t>
  </si>
  <si>
    <t>8/                              24/                                0,288</t>
  </si>
  <si>
    <t>6,912/       40</t>
  </si>
  <si>
    <r>
      <t xml:space="preserve">Насыпная вата BASWOOL                                                                                                                           </t>
    </r>
  </si>
  <si>
    <t>Биг-бэг, вместимость 300-340 кг</t>
  </si>
  <si>
    <t>Толщина/               кол-во плит в пачке</t>
  </si>
  <si>
    <t>Упаковка</t>
  </si>
  <si>
    <t xml:space="preserve">Мешок полипропиленовый 110*60 см, вместимость 20-25 кг </t>
  </si>
  <si>
    <t xml:space="preserve"> до 1000 кг</t>
  </si>
  <si>
    <t>от 1001 до 2000 кг</t>
  </si>
  <si>
    <t>от 2001 до 3000 кг</t>
  </si>
  <si>
    <t>от 3001 до 5000 кг</t>
  </si>
  <si>
    <t>свыше 5001 кг</t>
  </si>
  <si>
    <t>*- срок выполнения заказа составляет до 3-х дней</t>
  </si>
  <si>
    <t>9,50 р./кг.</t>
  </si>
  <si>
    <t>9,00 р./кг</t>
  </si>
  <si>
    <t>Розничный прайс-лист</t>
  </si>
  <si>
    <t>Омск</t>
  </si>
  <si>
    <t>1200/600,</t>
  </si>
  <si>
    <t>40 000,00р.</t>
  </si>
  <si>
    <r>
      <t>BASWOOL ФАСАД 100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</si>
  <si>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1200/600</t>
    </r>
    <r>
      <rPr>
        <b/>
        <sz val="10"/>
        <color indexed="55"/>
        <rFont val="Arial"/>
        <family val="2"/>
      </rPr>
      <t>,                                                  50-160</t>
    </r>
  </si>
  <si>
    <r>
      <t>BASWOOL РУФ В 160</t>
    </r>
    <r>
      <rPr>
        <b/>
        <sz val="8"/>
        <rFont val="Arial"/>
        <family val="2"/>
      </rPr>
      <t xml:space="preserve">                      однослойная теплоизоляция плоской кровли</t>
    </r>
  </si>
  <si>
    <t>ТУ - 23.99.19 - 010 - 80015406 - 2019</t>
  </si>
  <si>
    <t>Насыпная вата – это готовый к применению теплоизоляционный материал на основе базальтовой ваты, получаемый при измельчении минераловатных плит и отходов минеральной ваты.
Плотность 75-80 кг/м3
Упаковывается в биг-бэги 300-400 кг (сред.)
Этот продукт используется в качестве насыпной теплоизоляции, наносимой, как правило, ручным способом. Применяется для утепления полов по лагам, скатных кровель и чердаков, в каркасных конструкциях и многослойных стенах.
    Негорючесть (препятствует распространения огня - можно использовать даже в пожароопасных помещениях);
    Низкая теплопроводность (отличная преграда для проникновения холода);
    Отсутствие мостиков холода (легкость монтажа в труднодоступных местах - позволяет заполнить все имеющие пустоты и трещины строительных конструкций, вата полностью заполняет весь объём и, за счёт отсутствия стыков в изоляции, предотвращает образование температурных мостов);
    Паропроницаемость (не препятствует проникновению влаги из помещения во внешнюю среду, что обеспечивает благоприятный микроклимат);
    Гидрофобность (за счёт специальной пропитки волокна минеральной ваты отталкивают влагу и не поглощают воду);
    Химическая и биоустойчивость (насыпная вата химически инертна и не вступает во взаимодействие с окружающей средой, не подвержена гниению, поражению плесенью и грибками, является чуждой средой для насекомых и грызунов);
    Долговечность (при соблюдении всех рекомендаций по применению и за счёт всех перечисленных свойств насыпная вата BASWOOL прослужит Вам не менее 50 лет).
Применение минваты снижает энергозатраты на отопление здания в зимнее время и обеспечивает прохладу в жаркие летние дни.</t>
  </si>
  <si>
    <r>
      <t>BASWOOL ФАСАД 120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</si>
  <si>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ВЕНТ ФАСАД 70</t>
    </r>
    <r>
      <rPr>
        <b/>
        <sz val="8"/>
        <rFont val="Arial"/>
        <family val="2"/>
      </rPr>
      <t xml:space="preserve">                    Вентилируемые фасады</t>
    </r>
  </si>
  <si>
    <r>
      <t>BASWOOL ВЕНТ ФАСАД 80</t>
    </r>
    <r>
      <rPr>
        <b/>
        <sz val="8"/>
        <rFont val="Arial"/>
        <family val="2"/>
      </rPr>
      <t xml:space="preserve">                    Вентилируемые фасады</t>
    </r>
  </si>
  <si>
    <t>ВЕНТ ФАСАД</t>
  </si>
  <si>
    <t>ООО "ТД"БАСВУЛ"</t>
  </si>
  <si>
    <r>
      <t>BASWOOL РУФ Н 100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нижний слой теплоизоляции плоской кровли,                                        теплоизоляция полов под стяжку</t>
    </r>
  </si>
  <si>
    <r>
      <t>BASWOOL ФАСАД 90</t>
    </r>
    <r>
      <rPr>
        <b/>
        <sz val="8"/>
        <rFont val="Arial"/>
        <family val="2"/>
      </rPr>
      <t xml:space="preserve">                     Вентилируемые фасады,                                                теплоизоляция фасадов под штукатурку</t>
    </r>
  </si>
  <si>
    <t>ТехноИзол A  Ветрозащита</t>
  </si>
  <si>
    <t>ТехноИзол B Пароизоляция</t>
  </si>
  <si>
    <t>ТехноИзол C Гидропароизоляция</t>
  </si>
  <si>
    <t>ТехноИзол D Гидропароизоляция высокой прочности</t>
  </si>
  <si>
    <t>ТехноИзол Light A  Ветрозащита</t>
  </si>
  <si>
    <t>ТехноИзол Light B  Пароизоляция</t>
  </si>
  <si>
    <t>57 000,00р.</t>
  </si>
  <si>
    <t>36 000,00р.</t>
  </si>
  <si>
    <t>37 000,00р.</t>
  </si>
  <si>
    <t>30 000,00р.</t>
  </si>
  <si>
    <t>60 000,00р.</t>
  </si>
  <si>
    <t>46 000,00р.</t>
  </si>
  <si>
    <t>Примечание</t>
  </si>
  <si>
    <t>Наноизол</t>
  </si>
  <si>
    <t>Ветрозащита</t>
  </si>
  <si>
    <t>Ветрозащита черного цвета</t>
  </si>
  <si>
    <t>Пароизоляция</t>
  </si>
  <si>
    <t>Гидро-пароизоляция</t>
  </si>
  <si>
    <t>Гидро-пароизоляция высокой прочности</t>
  </si>
  <si>
    <t>Отражающая гидро-пароизоляция с эффектом энергосбережения</t>
  </si>
  <si>
    <t>Отражающая гидро-пароизоляция для бань и саун</t>
  </si>
  <si>
    <t>Супердиффузионная двухслойная мембрана</t>
  </si>
  <si>
    <t>Супердиффузионная трехслойная мембрана</t>
  </si>
  <si>
    <t>Наноизол Лайт</t>
  </si>
  <si>
    <t>Гидропароизоляция</t>
  </si>
  <si>
    <r>
      <t>70 м</t>
    </r>
    <r>
      <rPr>
        <b/>
        <vertAlign val="superscript"/>
        <sz val="10"/>
        <color indexed="8"/>
        <rFont val="Arial"/>
        <family val="2"/>
      </rPr>
      <t>2</t>
    </r>
  </si>
  <si>
    <r>
      <t>35 м</t>
    </r>
    <r>
      <rPr>
        <b/>
        <vertAlign val="superscript"/>
        <sz val="10"/>
        <color indexed="8"/>
        <rFont val="Arial"/>
        <family val="2"/>
      </rPr>
      <t>2</t>
    </r>
  </si>
  <si>
    <r>
      <t>30 м</t>
    </r>
    <r>
      <rPr>
        <b/>
        <vertAlign val="superscript"/>
        <sz val="10"/>
        <color indexed="8"/>
        <rFont val="Arial"/>
        <family val="2"/>
      </rPr>
      <t>2</t>
    </r>
  </si>
  <si>
    <r>
      <t>18 м</t>
    </r>
    <r>
      <rPr>
        <b/>
        <vertAlign val="superscript"/>
        <sz val="10"/>
        <color indexed="8"/>
        <rFont val="Arial"/>
        <family val="2"/>
      </rPr>
      <t>2</t>
    </r>
  </si>
  <si>
    <t>Наноизол А Ветрозащита</t>
  </si>
  <si>
    <t>Наноизол А black Ветрозащита черного цвета</t>
  </si>
  <si>
    <t>Наноизол B Пароизоляция</t>
  </si>
  <si>
    <t>Наноизол C Гидро-пароизоляция</t>
  </si>
  <si>
    <t>Наноизол D Гидро-пароизоляция высокой прочности</t>
  </si>
  <si>
    <t>Наноизол FS Отражающая гидро-пароизоляция с эффектом энергосбережения</t>
  </si>
  <si>
    <t>Наноизол FB Отражающая гидро-пароизоляция для бань и саун</t>
  </si>
  <si>
    <t>Наноизол SM Супердиффузионная двухслойная мембрана</t>
  </si>
  <si>
    <t>Наноизол SD Супердиффузионная трехслойная мембрана</t>
  </si>
  <si>
    <t>Наноизол Лайт А  Ветрозащита</t>
  </si>
  <si>
    <t>Наноизол Лайт B  Пароизоляция</t>
  </si>
  <si>
    <t>Наноизол Лайт C  Гидропароизоляция</t>
  </si>
  <si>
    <t>Наноизол Лайт D  Гидро-пароизоляция высокой прочности</t>
  </si>
  <si>
    <t xml:space="preserve">     ООО "ТД"БАСВУЛ"</t>
  </si>
  <si>
    <r>
      <t xml:space="preserve">       8-800-700-07-20 </t>
    </r>
    <r>
      <rPr>
        <b/>
        <sz val="6"/>
        <color indexed="8"/>
        <rFont val="Arial"/>
        <family val="2"/>
      </rPr>
      <t>звонок бесплатный</t>
    </r>
  </si>
  <si>
    <t xml:space="preserve">         http://www.baswool.ru</t>
  </si>
  <si>
    <t xml:space="preserve">   Прайс-лист</t>
  </si>
  <si>
    <t>Наноизол A Ветрозащита</t>
  </si>
  <si>
    <t>Плёнки и мембраны                                                             ______________________________В.Е. Лешков</t>
  </si>
  <si>
    <t>6,912/        32</t>
  </si>
  <si>
    <r>
      <t>BASWOOL СЭНДВИЧ С 100</t>
    </r>
    <r>
      <rPr>
        <b/>
        <sz val="8"/>
        <rFont val="Arial"/>
        <family val="2"/>
      </rPr>
      <t xml:space="preserve">                         теплоизоляция для стеновых сэндвич-панелей</t>
    </r>
  </si>
  <si>
    <r>
      <t>BASWOOL СЭНДВИЧ С 110</t>
    </r>
    <r>
      <rPr>
        <b/>
        <sz val="8"/>
        <rFont val="Arial"/>
        <family val="2"/>
      </rPr>
      <t xml:space="preserve">                         теплоизоляция для стеновых сэндвич-панелей</t>
    </r>
  </si>
  <si>
    <r>
      <t>BASWOOL СЭНДВИЧ К 130</t>
    </r>
    <r>
      <rPr>
        <b/>
        <sz val="8"/>
        <rFont val="Arial"/>
        <family val="2"/>
      </rPr>
      <t xml:space="preserve">                         теплоизоляция для кровельных сэндвич-панелей</t>
    </r>
  </si>
  <si>
    <t>2.       Счет считается действительным к оплате в течение 5-х банковских дней.</t>
  </si>
  <si>
    <t>ТУ 23.99.19 -009-80015406-2019</t>
  </si>
  <si>
    <t>62 000,00р.</t>
  </si>
  <si>
    <t>33 000,00р.</t>
  </si>
  <si>
    <t>31 000,00р.</t>
  </si>
  <si>
    <t>44 000,00р.</t>
  </si>
  <si>
    <t>34 000,00р.</t>
  </si>
  <si>
    <t>35 000,00р.</t>
  </si>
  <si>
    <t>65 000,00р.</t>
  </si>
  <si>
    <t>58 000,00р.</t>
  </si>
  <si>
    <t>Йошкар-Ола</t>
  </si>
  <si>
    <t>43 000,00р.</t>
  </si>
  <si>
    <t>63 000,00р.</t>
  </si>
  <si>
    <t>47 000,00р.</t>
  </si>
  <si>
    <t>27 000,00р.</t>
  </si>
  <si>
    <t>39 000,00р.</t>
  </si>
  <si>
    <t>42 000,00р.</t>
  </si>
  <si>
    <t>20 000,00р.</t>
  </si>
  <si>
    <t>38 000,00р.</t>
  </si>
  <si>
    <t>115 000,00р.</t>
  </si>
  <si>
    <t>90 000,00р.</t>
  </si>
  <si>
    <t>140 000,00р.</t>
  </si>
  <si>
    <t>68 000,00р.</t>
  </si>
  <si>
    <t>53 000,00р.</t>
  </si>
  <si>
    <t>49 000,00р.</t>
  </si>
  <si>
    <t>85 000,00р.</t>
  </si>
  <si>
    <t>10 000,00р</t>
  </si>
  <si>
    <t>79 000,00р.</t>
  </si>
  <si>
    <t>97 000,00р.</t>
  </si>
  <si>
    <t>от 01 марта 2022 года</t>
  </si>
  <si>
    <t>55 000,00р.</t>
  </si>
  <si>
    <t xml:space="preserve">     от 01 марта 2022 года</t>
  </si>
  <si>
    <t>6р/кг</t>
  </si>
  <si>
    <t xml:space="preserve"> 6р./кг</t>
  </si>
  <si>
    <t xml:space="preserve"> 5р./кг</t>
  </si>
  <si>
    <t>4р./кг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</si>
</sst>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\ &quot;₽&quot;;[Red]#,##0.00\ &quot;₽&quot;"/>
    <numFmt numFmtId="176" formatCode="#,##0;[Red]#,##0"/>
    <numFmt numFmtId="177" formatCode="#,##0\ &quot;₽&quot;;[Red]#,##0\ &quot;₽&quot;"/>
    <numFmt numFmtId="178" formatCode="#,##0.00\ _₽;[Red]#,##0.00\ _₽"/>
    <numFmt numFmtId="179" formatCode="#,##0\ &quot;₽&quot;"/>
    <numFmt numFmtId="180" formatCode="#,##0.00\ [$р.-419];\-#,##0.00\ [$р.-419]"/>
    <numFmt numFmtId="181" formatCode="#,##0\ [$р.-423];\-#,##0\ [$р.-423]"/>
    <numFmt numFmtId="182" formatCode="[$-FC19]d\ mmmm\ yyyy\ &quot;г.&quot;"/>
    <numFmt numFmtId="183" formatCode="#,##0.00\ &quot;₽&quot;"/>
    <numFmt numFmtId="184" formatCode="#,##0.0\ &quot;₽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b/>
      <sz val="8"/>
      <color indexed="23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u val="single"/>
      <sz val="11"/>
      <name val="Calibri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Calibri"/>
      <family val="2"/>
    </font>
    <font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"/>
      <family val="2"/>
    </font>
    <font>
      <b/>
      <sz val="10"/>
      <color indexed="53"/>
      <name val="Arial"/>
      <family val="2"/>
    </font>
    <font>
      <b/>
      <sz val="10"/>
      <name val="Calibri"/>
      <family val="2"/>
    </font>
    <font>
      <sz val="8"/>
      <color indexed="23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11"/>
      <color indexed="26"/>
      <name val="Calibri"/>
      <family val="2"/>
    </font>
    <font>
      <b/>
      <sz val="12"/>
      <color indexed="26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23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8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sz val="8"/>
      <color theme="1" tint="0.34999001026153564"/>
      <name val="Arial"/>
      <family val="2"/>
    </font>
    <font>
      <sz val="14"/>
      <color theme="1"/>
      <name val="Calibri"/>
      <family val="2"/>
    </font>
    <font>
      <b/>
      <sz val="11"/>
      <color theme="1" tint="0.04998999834060669"/>
      <name val="Calibri"/>
      <family val="2"/>
    </font>
    <font>
      <b/>
      <sz val="8"/>
      <color theme="1" tint="0.04998999834060669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1"/>
      <color theme="2"/>
      <name val="Calibri"/>
      <family val="2"/>
    </font>
    <font>
      <b/>
      <sz val="12"/>
      <color theme="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sz val="11"/>
      <color theme="10"/>
      <name val="Calibri"/>
      <family val="2"/>
    </font>
    <font>
      <b/>
      <sz val="16"/>
      <color rgb="FF000000"/>
      <name val="Times New Roman"/>
      <family val="1"/>
    </font>
    <font>
      <b/>
      <sz val="10"/>
      <color theme="1" tint="0.49998000264167786"/>
      <name val="Arial"/>
      <family val="2"/>
    </font>
    <font>
      <b/>
      <sz val="12"/>
      <color theme="1" tint="0.04998999834060669"/>
      <name val="Arial"/>
      <family val="2"/>
    </font>
    <font>
      <b/>
      <sz val="12"/>
      <color theme="1" tint="0.04998999834060669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80" fillId="34" borderId="0" xfId="0" applyFont="1" applyFill="1" applyBorder="1" applyAlignment="1">
      <alignment vertical="center" textRotation="90"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81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2" fillId="34" borderId="10" xfId="0" applyFont="1" applyFill="1" applyBorder="1" applyAlignment="1">
      <alignment vertical="top" textRotation="90"/>
    </xf>
    <xf numFmtId="0" fontId="47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83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textRotation="90" wrapText="1"/>
    </xf>
    <xf numFmtId="0" fontId="84" fillId="34" borderId="0" xfId="0" applyFont="1" applyFill="1" applyBorder="1" applyAlignment="1">
      <alignment vertical="center" textRotation="90"/>
    </xf>
    <xf numFmtId="0" fontId="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174" fontId="49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textRotation="90"/>
    </xf>
    <xf numFmtId="0" fontId="85" fillId="34" borderId="0" xfId="0" applyFont="1" applyFill="1" applyBorder="1" applyAlignment="1">
      <alignment vertical="center" textRotation="90"/>
    </xf>
    <xf numFmtId="0" fontId="86" fillId="34" borderId="0" xfId="0" applyFont="1" applyFill="1" applyBorder="1" applyAlignment="1">
      <alignment vertical="center"/>
    </xf>
    <xf numFmtId="0" fontId="86" fillId="34" borderId="0" xfId="0" applyFont="1" applyFill="1" applyBorder="1" applyAlignment="1">
      <alignment vertical="center" wrapText="1"/>
    </xf>
    <xf numFmtId="0" fontId="82" fillId="34" borderId="0" xfId="0" applyFont="1" applyFill="1" applyBorder="1" applyAlignment="1">
      <alignment vertical="top" textRotation="90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vertical="center" wrapText="1"/>
    </xf>
    <xf numFmtId="49" fontId="6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textRotation="90" wrapText="1"/>
    </xf>
    <xf numFmtId="0" fontId="87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90" wrapText="1"/>
    </xf>
    <xf numFmtId="0" fontId="45" fillId="0" borderId="0" xfId="0" applyFont="1" applyFill="1" applyBorder="1" applyAlignment="1">
      <alignment vertical="center"/>
    </xf>
    <xf numFmtId="174" fontId="49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 textRotation="90"/>
    </xf>
    <xf numFmtId="174" fontId="6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20" fillId="35" borderId="0" xfId="77" applyFont="1" applyFill="1" applyAlignment="1">
      <alignment horizontal="left"/>
      <protection/>
    </xf>
    <xf numFmtId="0" fontId="20" fillId="35" borderId="0" xfId="77" applyFont="1" applyFill="1" applyAlignment="1">
      <alignment horizontal="left" indent="2"/>
      <protection/>
    </xf>
    <xf numFmtId="0" fontId="83" fillId="34" borderId="0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 vertical="center" textRotation="90"/>
    </xf>
    <xf numFmtId="0" fontId="8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vertical="center" textRotation="90"/>
    </xf>
    <xf numFmtId="0" fontId="84" fillId="34" borderId="0" xfId="0" applyFont="1" applyFill="1" applyBorder="1" applyAlignment="1">
      <alignment vertical="center" textRotation="90"/>
    </xf>
    <xf numFmtId="0" fontId="70" fillId="34" borderId="0" xfId="0" applyFont="1" applyFill="1" applyBorder="1" applyAlignment="1">
      <alignment horizontal="center" vertical="center"/>
    </xf>
    <xf numFmtId="2" fontId="70" fillId="34" borderId="0" xfId="0" applyNumberFormat="1" applyFont="1" applyFill="1" applyBorder="1" applyAlignment="1">
      <alignment horizontal="center" vertical="center"/>
    </xf>
    <xf numFmtId="177" fontId="49" fillId="34" borderId="11" xfId="0" applyNumberFormat="1" applyFont="1" applyFill="1" applyBorder="1" applyAlignment="1">
      <alignment horizontal="center" vertical="center"/>
    </xf>
    <xf numFmtId="177" fontId="49" fillId="34" borderId="12" xfId="0" applyNumberFormat="1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49" fontId="16" fillId="16" borderId="13" xfId="0" applyNumberFormat="1" applyFont="1" applyFill="1" applyBorder="1" applyAlignment="1">
      <alignment vertical="center"/>
    </xf>
    <xf numFmtId="49" fontId="16" fillId="16" borderId="0" xfId="0" applyNumberFormat="1" applyFont="1" applyFill="1" applyBorder="1" applyAlignment="1">
      <alignment vertical="center"/>
    </xf>
    <xf numFmtId="0" fontId="88" fillId="34" borderId="0" xfId="0" applyFont="1" applyFill="1" applyBorder="1" applyAlignment="1">
      <alignment/>
    </xf>
    <xf numFmtId="49" fontId="89" fillId="34" borderId="0" xfId="0" applyNumberFormat="1" applyFont="1" applyFill="1" applyBorder="1" applyAlignment="1">
      <alignment vertical="center"/>
    </xf>
    <xf numFmtId="0" fontId="89" fillId="34" borderId="0" xfId="0" applyFont="1" applyFill="1" applyBorder="1" applyAlignment="1">
      <alignment vertical="center"/>
    </xf>
    <xf numFmtId="0" fontId="16" fillId="36" borderId="14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83" fillId="34" borderId="0" xfId="0" applyFont="1" applyFill="1" applyBorder="1" applyAlignment="1">
      <alignment vertical="center"/>
    </xf>
    <xf numFmtId="0" fontId="11" fillId="34" borderId="0" xfId="0" applyFont="1" applyFill="1" applyAlignment="1">
      <alignment vertical="center" wrapText="1"/>
    </xf>
    <xf numFmtId="0" fontId="12" fillId="34" borderId="0" xfId="44" applyFont="1" applyFill="1" applyAlignment="1" applyProtection="1">
      <alignment vertical="center"/>
      <protection/>
    </xf>
    <xf numFmtId="0" fontId="90" fillId="34" borderId="0" xfId="0" applyFont="1" applyFill="1" applyAlignment="1">
      <alignment vertical="center"/>
    </xf>
    <xf numFmtId="0" fontId="91" fillId="34" borderId="0" xfId="0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83" fillId="34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84" fillId="34" borderId="0" xfId="0" applyFont="1" applyFill="1" applyBorder="1" applyAlignment="1">
      <alignment vertical="center" textRotation="90"/>
    </xf>
    <xf numFmtId="174" fontId="49" fillId="34" borderId="0" xfId="0" applyNumberFormat="1" applyFont="1" applyFill="1" applyBorder="1" applyAlignment="1">
      <alignment horizontal="center" vertical="center"/>
    </xf>
    <xf numFmtId="177" fontId="49" fillId="34" borderId="15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92" fillId="0" borderId="16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0" fillId="0" borderId="0" xfId="0" applyFont="1" applyAlignment="1">
      <alignment/>
    </xf>
    <xf numFmtId="0" fontId="92" fillId="0" borderId="10" xfId="0" applyFont="1" applyBorder="1" applyAlignment="1">
      <alignment horizontal="center"/>
    </xf>
    <xf numFmtId="0" fontId="92" fillId="0" borderId="18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/>
    </xf>
    <xf numFmtId="0" fontId="92" fillId="0" borderId="16" xfId="0" applyFont="1" applyBorder="1" applyAlignment="1">
      <alignment horizontal="center" wrapText="1"/>
    </xf>
    <xf numFmtId="0" fontId="92" fillId="0" borderId="19" xfId="0" applyFont="1" applyBorder="1" applyAlignment="1">
      <alignment wrapText="1"/>
    </xf>
    <xf numFmtId="0" fontId="91" fillId="34" borderId="0" xfId="0" applyFont="1" applyFill="1" applyAlignment="1">
      <alignment horizontal="left" vertical="center"/>
    </xf>
    <xf numFmtId="0" fontId="90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 wrapText="1"/>
    </xf>
    <xf numFmtId="0" fontId="83" fillId="34" borderId="0" xfId="0" applyFont="1" applyFill="1" applyBorder="1" applyAlignment="1">
      <alignment horizontal="left" vertical="center"/>
    </xf>
    <xf numFmtId="0" fontId="93" fillId="34" borderId="0" xfId="44" applyFont="1" applyFill="1" applyAlignment="1" applyProtection="1">
      <alignment horizontal="left" vertical="center"/>
      <protection/>
    </xf>
    <xf numFmtId="3" fontId="91" fillId="34" borderId="0" xfId="0" applyNumberFormat="1" applyFont="1" applyFill="1" applyAlignment="1">
      <alignment vertical="center"/>
    </xf>
    <xf numFmtId="3" fontId="90" fillId="34" borderId="0" xfId="0" applyNumberFormat="1" applyFont="1" applyFill="1" applyAlignment="1">
      <alignment vertical="center"/>
    </xf>
    <xf numFmtId="3" fontId="12" fillId="34" borderId="0" xfId="44" applyNumberFormat="1" applyFont="1" applyFill="1" applyAlignment="1" applyProtection="1">
      <alignment vertical="center"/>
      <protection/>
    </xf>
    <xf numFmtId="3" fontId="11" fillId="34" borderId="0" xfId="0" applyNumberFormat="1" applyFont="1" applyFill="1" applyAlignment="1">
      <alignment vertical="center" wrapText="1"/>
    </xf>
    <xf numFmtId="3" fontId="83" fillId="34" borderId="0" xfId="0" applyNumberFormat="1" applyFont="1" applyFill="1" applyBorder="1" applyAlignment="1">
      <alignment vertical="center"/>
    </xf>
    <xf numFmtId="3" fontId="83" fillId="34" borderId="0" xfId="0" applyNumberFormat="1" applyFont="1" applyFill="1" applyBorder="1" applyAlignment="1">
      <alignment horizontal="left" vertical="center"/>
    </xf>
    <xf numFmtId="3" fontId="0" fillId="34" borderId="0" xfId="0" applyNumberFormat="1" applyFill="1" applyBorder="1" applyAlignment="1">
      <alignment vertical="top"/>
    </xf>
    <xf numFmtId="3" fontId="92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4" fillId="34" borderId="0" xfId="0" applyFont="1" applyFill="1" applyBorder="1" applyAlignment="1">
      <alignment vertical="center" textRotation="90"/>
    </xf>
    <xf numFmtId="0" fontId="0" fillId="33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83" fillId="34" borderId="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179" fontId="49" fillId="34" borderId="21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79" fontId="49" fillId="34" borderId="24" xfId="0" applyNumberFormat="1" applyFont="1" applyFill="1" applyBorder="1" applyAlignment="1">
      <alignment horizontal="center" vertical="center"/>
    </xf>
    <xf numFmtId="179" fontId="49" fillId="34" borderId="20" xfId="0" applyNumberFormat="1" applyFont="1" applyFill="1" applyBorder="1" applyAlignment="1">
      <alignment horizontal="center" vertical="center"/>
    </xf>
    <xf numFmtId="179" fontId="49" fillId="34" borderId="25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49" fontId="16" fillId="16" borderId="26" xfId="0" applyNumberFormat="1" applyFont="1" applyFill="1" applyBorder="1" applyAlignment="1">
      <alignment horizontal="center" vertical="center" wrapText="1"/>
    </xf>
    <xf numFmtId="49" fontId="16" fillId="16" borderId="13" xfId="0" applyNumberFormat="1" applyFont="1" applyFill="1" applyBorder="1" applyAlignment="1">
      <alignment horizontal="center" vertical="center" wrapText="1"/>
    </xf>
    <xf numFmtId="49" fontId="16" fillId="16" borderId="27" xfId="0" applyNumberFormat="1" applyFont="1" applyFill="1" applyBorder="1" applyAlignment="1">
      <alignment horizontal="center" vertical="center" wrapText="1"/>
    </xf>
    <xf numFmtId="49" fontId="16" fillId="16" borderId="28" xfId="0" applyNumberFormat="1" applyFont="1" applyFill="1" applyBorder="1" applyAlignment="1">
      <alignment horizontal="center" vertical="center" wrapText="1"/>
    </xf>
    <xf numFmtId="49" fontId="16" fillId="16" borderId="0" xfId="0" applyNumberFormat="1" applyFont="1" applyFill="1" applyBorder="1" applyAlignment="1">
      <alignment horizontal="center" vertical="center" wrapText="1"/>
    </xf>
    <xf numFmtId="49" fontId="16" fillId="16" borderId="29" xfId="0" applyNumberFormat="1" applyFont="1" applyFill="1" applyBorder="1" applyAlignment="1">
      <alignment horizontal="center" vertical="center" wrapText="1"/>
    </xf>
    <xf numFmtId="49" fontId="16" fillId="16" borderId="24" xfId="0" applyNumberFormat="1" applyFont="1" applyFill="1" applyBorder="1" applyAlignment="1">
      <alignment horizontal="center" vertical="center" wrapText="1"/>
    </xf>
    <xf numFmtId="49" fontId="16" fillId="16" borderId="20" xfId="0" applyNumberFormat="1" applyFont="1" applyFill="1" applyBorder="1" applyAlignment="1">
      <alignment horizontal="center" vertical="center" wrapText="1"/>
    </xf>
    <xf numFmtId="49" fontId="16" fillId="16" borderId="25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84" fillId="34" borderId="0" xfId="0" applyFont="1" applyFill="1" applyBorder="1" applyAlignment="1">
      <alignment horizontal="center" vertical="center" textRotation="90"/>
    </xf>
    <xf numFmtId="0" fontId="16" fillId="16" borderId="26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16" borderId="29" xfId="0" applyFont="1" applyFill="1" applyBorder="1" applyAlignment="1">
      <alignment horizontal="center" vertical="center" wrapText="1"/>
    </xf>
    <xf numFmtId="0" fontId="16" fillId="16" borderId="24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vertical="center" textRotation="90"/>
    </xf>
    <xf numFmtId="179" fontId="49" fillId="34" borderId="0" xfId="0" applyNumberFormat="1" applyFont="1" applyFill="1" applyBorder="1" applyAlignment="1">
      <alignment horizontal="center" vertical="center"/>
    </xf>
    <xf numFmtId="0" fontId="91" fillId="34" borderId="0" xfId="0" applyFont="1" applyFill="1" applyAlignment="1">
      <alignment horizontal="left" vertical="center"/>
    </xf>
    <xf numFmtId="0" fontId="90" fillId="34" borderId="0" xfId="0" applyFont="1" applyFill="1" applyAlignment="1">
      <alignment horizontal="left" vertical="center"/>
    </xf>
    <xf numFmtId="0" fontId="12" fillId="34" borderId="0" xfId="44" applyFont="1" applyFill="1" applyAlignment="1" applyProtection="1">
      <alignment horizontal="left" vertical="center"/>
      <protection/>
    </xf>
    <xf numFmtId="0" fontId="11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right" vertical="center"/>
    </xf>
    <xf numFmtId="0" fontId="83" fillId="34" borderId="0" xfId="0" applyFont="1" applyFill="1" applyBorder="1" applyAlignment="1">
      <alignment horizontal="left" vertical="center"/>
    </xf>
    <xf numFmtId="0" fontId="47" fillId="34" borderId="0" xfId="0" applyFont="1" applyFill="1" applyBorder="1" applyAlignment="1">
      <alignment horizontal="right" vertical="center"/>
    </xf>
    <xf numFmtId="0" fontId="70" fillId="34" borderId="20" xfId="0" applyFont="1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49" fontId="16" fillId="16" borderId="30" xfId="0" applyNumberFormat="1" applyFont="1" applyFill="1" applyBorder="1" applyAlignment="1">
      <alignment horizontal="center" vertical="center"/>
    </xf>
    <xf numFmtId="49" fontId="16" fillId="16" borderId="31" xfId="0" applyNumberFormat="1" applyFont="1" applyFill="1" applyBorder="1" applyAlignment="1">
      <alignment horizontal="center" vertical="center"/>
    </xf>
    <xf numFmtId="49" fontId="16" fillId="16" borderId="32" xfId="0" applyNumberFormat="1" applyFont="1" applyFill="1" applyBorder="1" applyAlignment="1">
      <alignment horizontal="center" vertical="center"/>
    </xf>
    <xf numFmtId="49" fontId="16" fillId="16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3" fontId="16" fillId="16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94" fillId="34" borderId="33" xfId="0" applyFont="1" applyFill="1" applyBorder="1" applyAlignment="1">
      <alignment horizontal="center" wrapText="1"/>
    </xf>
    <xf numFmtId="0" fontId="94" fillId="34" borderId="16" xfId="0" applyFont="1" applyFill="1" applyBorder="1" applyAlignment="1">
      <alignment horizontal="center" wrapText="1"/>
    </xf>
    <xf numFmtId="0" fontId="94" fillId="34" borderId="0" xfId="0" applyFont="1" applyFill="1" applyBorder="1" applyAlignment="1">
      <alignment horizontal="center" wrapText="1"/>
    </xf>
    <xf numFmtId="0" fontId="94" fillId="34" borderId="34" xfId="0" applyFont="1" applyFill="1" applyBorder="1" applyAlignment="1">
      <alignment horizontal="center" wrapText="1"/>
    </xf>
    <xf numFmtId="0" fontId="94" fillId="34" borderId="35" xfId="0" applyFont="1" applyFill="1" applyBorder="1" applyAlignment="1">
      <alignment horizont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/>
    </xf>
    <xf numFmtId="0" fontId="92" fillId="0" borderId="37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0" fontId="4" fillId="4" borderId="38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textRotation="90" wrapText="1"/>
    </xf>
    <xf numFmtId="0" fontId="4" fillId="34" borderId="28" xfId="0" applyFont="1" applyFill="1" applyBorder="1" applyAlignment="1">
      <alignment horizontal="center" vertical="center" textRotation="90" wrapText="1"/>
    </xf>
    <xf numFmtId="0" fontId="95" fillId="34" borderId="39" xfId="0" applyFont="1" applyFill="1" applyBorder="1" applyAlignment="1">
      <alignment horizontal="center" vertical="center" textRotation="90" wrapText="1"/>
    </xf>
    <xf numFmtId="0" fontId="95" fillId="34" borderId="29" xfId="0" applyFont="1" applyFill="1" applyBorder="1" applyAlignment="1">
      <alignment horizontal="center" vertical="center" textRotation="90" wrapText="1"/>
    </xf>
    <xf numFmtId="0" fontId="45" fillId="34" borderId="42" xfId="0" applyFont="1" applyFill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center"/>
    </xf>
    <xf numFmtId="0" fontId="86" fillId="34" borderId="21" xfId="0" applyFont="1" applyFill="1" applyBorder="1" applyAlignment="1">
      <alignment horizontal="center" vertical="center"/>
    </xf>
    <xf numFmtId="0" fontId="86" fillId="34" borderId="23" xfId="0" applyFont="1" applyFill="1" applyBorder="1" applyAlignment="1">
      <alignment horizontal="center" vertical="center"/>
    </xf>
    <xf numFmtId="0" fontId="96" fillId="34" borderId="44" xfId="0" applyFont="1" applyFill="1" applyBorder="1" applyAlignment="1">
      <alignment horizontal="center" vertical="center" textRotation="90"/>
    </xf>
    <xf numFmtId="0" fontId="45" fillId="34" borderId="41" xfId="0" applyFont="1" applyFill="1" applyBorder="1" applyAlignment="1">
      <alignment horizontal="center" vertical="center"/>
    </xf>
    <xf numFmtId="0" fontId="45" fillId="34" borderId="39" xfId="0" applyFont="1" applyFill="1" applyBorder="1" applyAlignment="1">
      <alignment horizontal="center" vertical="center"/>
    </xf>
    <xf numFmtId="0" fontId="45" fillId="34" borderId="28" xfId="0" applyFont="1" applyFill="1" applyBorder="1" applyAlignment="1">
      <alignment horizontal="center" vertical="center"/>
    </xf>
    <xf numFmtId="0" fontId="45" fillId="34" borderId="29" xfId="0" applyFont="1" applyFill="1" applyBorder="1" applyAlignment="1">
      <alignment horizontal="center" vertical="center"/>
    </xf>
    <xf numFmtId="0" fontId="45" fillId="34" borderId="45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179" fontId="49" fillId="34" borderId="47" xfId="0" applyNumberFormat="1" applyFont="1" applyFill="1" applyBorder="1" applyAlignment="1">
      <alignment horizontal="center" vertical="center"/>
    </xf>
    <xf numFmtId="179" fontId="49" fillId="34" borderId="48" xfId="0" applyNumberFormat="1" applyFont="1" applyFill="1" applyBorder="1" applyAlignment="1">
      <alignment horizontal="center" vertical="center"/>
    </xf>
    <xf numFmtId="177" fontId="49" fillId="34" borderId="49" xfId="0" applyNumberFormat="1" applyFont="1" applyFill="1" applyBorder="1" applyAlignment="1">
      <alignment horizontal="center" vertical="center"/>
    </xf>
    <xf numFmtId="177" fontId="49" fillId="34" borderId="48" xfId="0" applyNumberFormat="1" applyFont="1" applyFill="1" applyBorder="1" applyAlignment="1">
      <alignment horizontal="center" vertical="center"/>
    </xf>
    <xf numFmtId="177" fontId="49" fillId="34" borderId="47" xfId="0" applyNumberFormat="1" applyFont="1" applyFill="1" applyBorder="1" applyAlignment="1">
      <alignment horizontal="center" vertical="center"/>
    </xf>
    <xf numFmtId="177" fontId="49" fillId="34" borderId="50" xfId="0" applyNumberFormat="1" applyFont="1" applyFill="1" applyBorder="1" applyAlignment="1">
      <alignment horizontal="center" vertical="center"/>
    </xf>
    <xf numFmtId="0" fontId="97" fillId="34" borderId="44" xfId="0" applyFont="1" applyFill="1" applyBorder="1" applyAlignment="1">
      <alignment horizontal="center" vertical="center" textRotation="90"/>
    </xf>
    <xf numFmtId="177" fontId="49" fillId="34" borderId="51" xfId="0" applyNumberFormat="1" applyFont="1" applyFill="1" applyBorder="1" applyAlignment="1">
      <alignment horizontal="center" vertical="center"/>
    </xf>
    <xf numFmtId="0" fontId="86" fillId="34" borderId="26" xfId="0" applyFont="1" applyFill="1" applyBorder="1" applyAlignment="1">
      <alignment horizontal="center" vertical="center"/>
    </xf>
    <xf numFmtId="0" fontId="86" fillId="34" borderId="27" xfId="0" applyFont="1" applyFill="1" applyBorder="1" applyAlignment="1">
      <alignment horizontal="center" vertical="center"/>
    </xf>
    <xf numFmtId="0" fontId="86" fillId="34" borderId="21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horizontal="center" vertical="center" wrapText="1"/>
    </xf>
    <xf numFmtId="0" fontId="6" fillId="16" borderId="56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179" fontId="49" fillId="34" borderId="51" xfId="0" applyNumberFormat="1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95" fillId="34" borderId="39" xfId="0" applyFont="1" applyFill="1" applyBorder="1" applyAlignment="1">
      <alignment horizontal="left" vertical="center" textRotation="90" wrapText="1"/>
    </xf>
    <xf numFmtId="0" fontId="95" fillId="34" borderId="29" xfId="0" applyFont="1" applyFill="1" applyBorder="1" applyAlignment="1">
      <alignment horizontal="left" vertical="center" textRotation="90" wrapText="1"/>
    </xf>
    <xf numFmtId="0" fontId="95" fillId="34" borderId="46" xfId="0" applyFont="1" applyFill="1" applyBorder="1" applyAlignment="1">
      <alignment horizontal="left" vertical="center" textRotation="90" wrapText="1"/>
    </xf>
    <xf numFmtId="0" fontId="45" fillId="34" borderId="3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 wrapText="1"/>
    </xf>
    <xf numFmtId="0" fontId="86" fillId="34" borderId="57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/>
    </xf>
    <xf numFmtId="0" fontId="86" fillId="34" borderId="41" xfId="0" applyFont="1" applyFill="1" applyBorder="1" applyAlignment="1">
      <alignment horizontal="center" vertical="center"/>
    </xf>
    <xf numFmtId="0" fontId="86" fillId="34" borderId="39" xfId="0" applyFont="1" applyFill="1" applyBorder="1" applyAlignment="1">
      <alignment horizontal="center" vertical="center"/>
    </xf>
    <xf numFmtId="0" fontId="86" fillId="34" borderId="28" xfId="0" applyFont="1" applyFill="1" applyBorder="1" applyAlignment="1">
      <alignment horizontal="center" vertical="center"/>
    </xf>
    <xf numFmtId="0" fontId="86" fillId="34" borderId="29" xfId="0" applyFont="1" applyFill="1" applyBorder="1" applyAlignment="1">
      <alignment horizontal="center" vertical="center"/>
    </xf>
    <xf numFmtId="0" fontId="86" fillId="34" borderId="45" xfId="0" applyFont="1" applyFill="1" applyBorder="1" applyAlignment="1">
      <alignment horizontal="center" vertical="center"/>
    </xf>
    <xf numFmtId="0" fontId="86" fillId="34" borderId="46" xfId="0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/>
    </xf>
    <xf numFmtId="0" fontId="86" fillId="34" borderId="43" xfId="0" applyFont="1" applyFill="1" applyBorder="1" applyAlignment="1">
      <alignment horizontal="center" vertical="center"/>
    </xf>
    <xf numFmtId="0" fontId="90" fillId="0" borderId="41" xfId="0" applyFont="1" applyBorder="1" applyAlignment="1">
      <alignment horizontal="center" vertical="center" textRotation="90"/>
    </xf>
    <xf numFmtId="0" fontId="90" fillId="0" borderId="28" xfId="0" applyFont="1" applyBorder="1" applyAlignment="1">
      <alignment horizontal="center" vertical="center" textRotation="90"/>
    </xf>
    <xf numFmtId="0" fontId="90" fillId="0" borderId="24" xfId="0" applyFont="1" applyBorder="1" applyAlignment="1">
      <alignment horizontal="center" vertical="center" textRotation="90"/>
    </xf>
    <xf numFmtId="0" fontId="86" fillId="34" borderId="57" xfId="0" applyFont="1" applyFill="1" applyBorder="1" applyAlignment="1">
      <alignment horizontal="center" vertical="center"/>
    </xf>
    <xf numFmtId="0" fontId="86" fillId="34" borderId="41" xfId="0" applyFont="1" applyFill="1" applyBorder="1" applyAlignment="1">
      <alignment horizontal="center" vertical="center" wrapText="1"/>
    </xf>
    <xf numFmtId="0" fontId="86" fillId="34" borderId="39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 wrapText="1"/>
    </xf>
    <xf numFmtId="0" fontId="86" fillId="34" borderId="29" xfId="0" applyFont="1" applyFill="1" applyBorder="1" applyAlignment="1">
      <alignment horizontal="center" vertical="center" wrapText="1"/>
    </xf>
    <xf numFmtId="0" fontId="86" fillId="34" borderId="45" xfId="0" applyFont="1" applyFill="1" applyBorder="1" applyAlignment="1">
      <alignment horizontal="center" vertical="center" wrapText="1"/>
    </xf>
    <xf numFmtId="0" fontId="86" fillId="34" borderId="46" xfId="0" applyFont="1" applyFill="1" applyBorder="1" applyAlignment="1">
      <alignment horizontal="center" vertical="center" wrapText="1"/>
    </xf>
    <xf numFmtId="0" fontId="86" fillId="34" borderId="42" xfId="0" applyFont="1" applyFill="1" applyBorder="1" applyAlignment="1">
      <alignment horizontal="center" vertical="center" wrapText="1"/>
    </xf>
    <xf numFmtId="0" fontId="86" fillId="34" borderId="4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95" fillId="34" borderId="46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/>
    </xf>
    <xf numFmtId="0" fontId="95" fillId="34" borderId="25" xfId="0" applyFont="1" applyFill="1" applyBorder="1" applyAlignment="1">
      <alignment horizontal="center" vertical="center" textRotation="90" wrapText="1"/>
    </xf>
    <xf numFmtId="0" fontId="19" fillId="35" borderId="0" xfId="77" applyFont="1" applyFill="1" applyBorder="1" applyAlignment="1">
      <alignment horizontal="left" wrapText="1"/>
      <protection/>
    </xf>
    <xf numFmtId="0" fontId="4" fillId="4" borderId="59" xfId="0" applyFont="1" applyFill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  <xf numFmtId="0" fontId="4" fillId="34" borderId="46" xfId="0" applyFont="1" applyFill="1" applyBorder="1" applyAlignment="1">
      <alignment horizontal="center" vertical="center" textRotation="90" wrapText="1"/>
    </xf>
    <xf numFmtId="0" fontId="45" fillId="34" borderId="24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86" fillId="34" borderId="54" xfId="0" applyFont="1" applyFill="1" applyBorder="1" applyAlignment="1">
      <alignment horizontal="center" vertical="center"/>
    </xf>
    <xf numFmtId="0" fontId="86" fillId="34" borderId="53" xfId="0" applyFont="1" applyFill="1" applyBorder="1" applyAlignment="1">
      <alignment horizontal="center" vertical="center"/>
    </xf>
    <xf numFmtId="0" fontId="86" fillId="34" borderId="26" xfId="0" applyFont="1" applyFill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 wrapText="1"/>
    </xf>
    <xf numFmtId="177" fontId="49" fillId="34" borderId="15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textRotation="90"/>
    </xf>
    <xf numFmtId="0" fontId="47" fillId="34" borderId="16" xfId="0" applyFont="1" applyFill="1" applyBorder="1" applyAlignment="1">
      <alignment horizontal="right" vertical="center"/>
    </xf>
    <xf numFmtId="49" fontId="6" fillId="16" borderId="38" xfId="0" applyNumberFormat="1" applyFont="1" applyFill="1" applyBorder="1" applyAlignment="1">
      <alignment horizontal="center" vertical="center" wrapText="1"/>
    </xf>
    <xf numFmtId="49" fontId="6" fillId="16" borderId="34" xfId="0" applyNumberFormat="1" applyFont="1" applyFill="1" applyBorder="1" applyAlignment="1">
      <alignment horizontal="center" vertical="center" wrapText="1"/>
    </xf>
    <xf numFmtId="49" fontId="6" fillId="16" borderId="39" xfId="0" applyNumberFormat="1" applyFont="1" applyFill="1" applyBorder="1" applyAlignment="1">
      <alignment horizontal="center" vertical="center" wrapText="1"/>
    </xf>
    <xf numFmtId="49" fontId="6" fillId="16" borderId="44" xfId="0" applyNumberFormat="1" applyFont="1" applyFill="1" applyBorder="1" applyAlignment="1">
      <alignment horizontal="center" vertical="center" wrapText="1"/>
    </xf>
    <xf numFmtId="49" fontId="6" fillId="16" borderId="0" xfId="0" applyNumberFormat="1" applyFont="1" applyFill="1" applyBorder="1" applyAlignment="1">
      <alignment horizontal="center" vertical="center" wrapText="1"/>
    </xf>
    <xf numFmtId="49" fontId="6" fillId="16" borderId="29" xfId="0" applyNumberFormat="1" applyFont="1" applyFill="1" applyBorder="1" applyAlignment="1">
      <alignment horizontal="center" vertical="center" wrapText="1"/>
    </xf>
    <xf numFmtId="49" fontId="6" fillId="16" borderId="33" xfId="0" applyNumberFormat="1" applyFont="1" applyFill="1" applyBorder="1" applyAlignment="1">
      <alignment horizontal="center" vertical="center" wrapText="1"/>
    </xf>
    <xf numFmtId="49" fontId="6" fillId="16" borderId="16" xfId="0" applyNumberFormat="1" applyFont="1" applyFill="1" applyBorder="1" applyAlignment="1">
      <alignment horizontal="center" vertical="center" wrapText="1"/>
    </xf>
    <xf numFmtId="49" fontId="6" fillId="16" borderId="46" xfId="0" applyNumberFormat="1" applyFont="1" applyFill="1" applyBorder="1" applyAlignment="1">
      <alignment horizontal="center" vertical="center" wrapText="1"/>
    </xf>
    <xf numFmtId="0" fontId="6" fillId="16" borderId="41" xfId="0" applyFont="1" applyFill="1" applyBorder="1" applyAlignment="1">
      <alignment horizontal="center" vertical="center" textRotation="90" wrapText="1"/>
    </xf>
    <xf numFmtId="0" fontId="6" fillId="16" borderId="39" xfId="0" applyFont="1" applyFill="1" applyBorder="1" applyAlignment="1">
      <alignment horizontal="center" vertical="center" textRotation="90" wrapText="1"/>
    </xf>
    <xf numFmtId="0" fontId="6" fillId="16" borderId="28" xfId="0" applyFont="1" applyFill="1" applyBorder="1" applyAlignment="1">
      <alignment horizontal="center" vertical="center" textRotation="90" wrapText="1"/>
    </xf>
    <xf numFmtId="0" fontId="6" fillId="16" borderId="29" xfId="0" applyFont="1" applyFill="1" applyBorder="1" applyAlignment="1">
      <alignment horizontal="center" vertical="center" textRotation="90" wrapText="1"/>
    </xf>
    <xf numFmtId="0" fontId="6" fillId="16" borderId="45" xfId="0" applyFont="1" applyFill="1" applyBorder="1" applyAlignment="1">
      <alignment horizontal="center" vertical="center" textRotation="90" wrapText="1"/>
    </xf>
    <xf numFmtId="0" fontId="6" fillId="16" borderId="46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86" fillId="34" borderId="53" xfId="0" applyFont="1" applyFill="1" applyBorder="1" applyAlignment="1">
      <alignment horizontal="center" vertical="center" wrapText="1"/>
    </xf>
    <xf numFmtId="0" fontId="86" fillId="34" borderId="5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center" vertical="center" textRotation="90"/>
    </xf>
    <xf numFmtId="0" fontId="4" fillId="34" borderId="28" xfId="0" applyFont="1" applyFill="1" applyBorder="1" applyAlignment="1">
      <alignment horizontal="center" vertical="center" textRotation="90"/>
    </xf>
    <xf numFmtId="0" fontId="4" fillId="34" borderId="45" xfId="0" applyFont="1" applyFill="1" applyBorder="1" applyAlignment="1">
      <alignment horizontal="center" vertical="center" textRotation="90"/>
    </xf>
    <xf numFmtId="0" fontId="87" fillId="16" borderId="41" xfId="0" applyFont="1" applyFill="1" applyBorder="1" applyAlignment="1">
      <alignment horizontal="center" vertical="center" wrapText="1"/>
    </xf>
    <xf numFmtId="0" fontId="87" fillId="16" borderId="34" xfId="0" applyFont="1" applyFill="1" applyBorder="1" applyAlignment="1">
      <alignment horizontal="center" vertical="center" wrapText="1"/>
    </xf>
    <xf numFmtId="0" fontId="87" fillId="16" borderId="39" xfId="0" applyFont="1" applyFill="1" applyBorder="1" applyAlignment="1">
      <alignment horizontal="center" vertical="center" wrapText="1"/>
    </xf>
    <xf numFmtId="0" fontId="87" fillId="16" borderId="24" xfId="0" applyFont="1" applyFill="1" applyBorder="1" applyAlignment="1">
      <alignment horizontal="center" vertical="center" wrapText="1"/>
    </xf>
    <xf numFmtId="0" fontId="87" fillId="16" borderId="20" xfId="0" applyFont="1" applyFill="1" applyBorder="1" applyAlignment="1">
      <alignment horizontal="center" vertical="center" wrapText="1"/>
    </xf>
    <xf numFmtId="0" fontId="87" fillId="16" borderId="25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textRotation="90" wrapText="1"/>
    </xf>
    <xf numFmtId="0" fontId="6" fillId="16" borderId="27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 vertical="center"/>
    </xf>
    <xf numFmtId="0" fontId="4" fillId="34" borderId="41" xfId="0" applyFont="1" applyFill="1" applyBorder="1" applyAlignment="1">
      <alignment horizontal="right" vertical="center" textRotation="90" wrapText="1"/>
    </xf>
    <xf numFmtId="0" fontId="4" fillId="34" borderId="28" xfId="0" applyFont="1" applyFill="1" applyBorder="1" applyAlignment="1">
      <alignment horizontal="right" vertical="center" textRotation="90" wrapText="1"/>
    </xf>
    <xf numFmtId="0" fontId="4" fillId="34" borderId="45" xfId="0" applyFont="1" applyFill="1" applyBorder="1" applyAlignment="1">
      <alignment horizontal="right" vertical="center" textRotation="90" wrapText="1"/>
    </xf>
    <xf numFmtId="0" fontId="45" fillId="34" borderId="6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/>
    </xf>
    <xf numFmtId="0" fontId="86" fillId="34" borderId="25" xfId="0" applyFont="1" applyFill="1" applyBorder="1" applyAlignment="1">
      <alignment horizontal="center" vertical="center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25" xfId="0" applyFont="1" applyFill="1" applyBorder="1" applyAlignment="1">
      <alignment horizontal="center" vertical="center" wrapText="1"/>
    </xf>
    <xf numFmtId="0" fontId="16" fillId="16" borderId="49" xfId="0" applyFont="1" applyFill="1" applyBorder="1" applyAlignment="1">
      <alignment horizontal="center" vertical="center" wrapText="1"/>
    </xf>
    <xf numFmtId="0" fontId="16" fillId="16" borderId="51" xfId="0" applyFont="1" applyFill="1" applyBorder="1" applyAlignment="1">
      <alignment horizontal="center" vertical="center" wrapText="1"/>
    </xf>
    <xf numFmtId="0" fontId="16" fillId="16" borderId="48" xfId="0" applyFont="1" applyFill="1" applyBorder="1" applyAlignment="1">
      <alignment horizontal="center" vertical="center" wrapText="1"/>
    </xf>
    <xf numFmtId="177" fontId="60" fillId="34" borderId="47" xfId="0" applyNumberFormat="1" applyFont="1" applyFill="1" applyBorder="1" applyAlignment="1">
      <alignment horizontal="center" vertical="center"/>
    </xf>
    <xf numFmtId="177" fontId="60" fillId="34" borderId="48" xfId="0" applyNumberFormat="1" applyFont="1" applyFill="1" applyBorder="1" applyAlignment="1">
      <alignment horizontal="center" vertical="center"/>
    </xf>
    <xf numFmtId="177" fontId="60" fillId="34" borderId="15" xfId="0" applyNumberFormat="1" applyFont="1" applyFill="1" applyBorder="1" applyAlignment="1">
      <alignment horizontal="center" vertical="center"/>
    </xf>
    <xf numFmtId="49" fontId="16" fillId="16" borderId="61" xfId="0" applyNumberFormat="1" applyFont="1" applyFill="1" applyBorder="1" applyAlignment="1">
      <alignment horizontal="center" vertical="center" wrapText="1"/>
    </xf>
    <xf numFmtId="49" fontId="16" fillId="16" borderId="60" xfId="0" applyNumberFormat="1" applyFont="1" applyFill="1" applyBorder="1" applyAlignment="1">
      <alignment horizontal="center" vertical="center" wrapText="1"/>
    </xf>
    <xf numFmtId="49" fontId="16" fillId="16" borderId="58" xfId="0" applyNumberFormat="1" applyFont="1" applyFill="1" applyBorder="1" applyAlignment="1">
      <alignment horizontal="center" vertical="center" wrapText="1"/>
    </xf>
    <xf numFmtId="49" fontId="16" fillId="16" borderId="14" xfId="0" applyNumberFormat="1" applyFont="1" applyFill="1" applyBorder="1" applyAlignment="1">
      <alignment horizontal="center" vertical="center" wrapText="1"/>
    </xf>
    <xf numFmtId="0" fontId="16" fillId="16" borderId="60" xfId="0" applyFont="1" applyFill="1" applyBorder="1" applyAlignment="1">
      <alignment horizontal="center" vertical="center" textRotation="90" wrapText="1"/>
    </xf>
    <xf numFmtId="0" fontId="16" fillId="16" borderId="14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center" vertical="center" textRotation="90"/>
    </xf>
    <xf numFmtId="0" fontId="49" fillId="34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/>
    </xf>
    <xf numFmtId="174" fontId="60" fillId="34" borderId="23" xfId="0" applyNumberFormat="1" applyFont="1" applyFill="1" applyBorder="1" applyAlignment="1">
      <alignment horizontal="center" vertical="center"/>
    </xf>
    <xf numFmtId="174" fontId="60" fillId="34" borderId="14" xfId="0" applyNumberFormat="1" applyFont="1" applyFill="1" applyBorder="1" applyAlignment="1">
      <alignment horizontal="center" vertical="center"/>
    </xf>
    <xf numFmtId="174" fontId="60" fillId="34" borderId="54" xfId="0" applyNumberFormat="1" applyFont="1" applyFill="1" applyBorder="1" applyAlignment="1">
      <alignment horizontal="center" vertical="center"/>
    </xf>
    <xf numFmtId="174" fontId="60" fillId="34" borderId="57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textRotation="90"/>
    </xf>
    <xf numFmtId="0" fontId="16" fillId="16" borderId="43" xfId="0" applyFont="1" applyFill="1" applyBorder="1" applyAlignment="1">
      <alignment horizontal="center" vertical="center" wrapText="1"/>
    </xf>
    <xf numFmtId="0" fontId="16" fillId="16" borderId="60" xfId="0" applyFont="1" applyFill="1" applyBorder="1" applyAlignment="1">
      <alignment horizontal="center" vertical="center" wrapText="1"/>
    </xf>
    <xf numFmtId="0" fontId="16" fillId="16" borderId="23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6" fillId="16" borderId="42" xfId="0" applyFont="1" applyFill="1" applyBorder="1" applyAlignment="1">
      <alignment horizontal="center" vertical="center" textRotation="90" wrapText="1"/>
    </xf>
    <xf numFmtId="0" fontId="16" fillId="16" borderId="21" xfId="0" applyFont="1" applyFill="1" applyBorder="1" applyAlignment="1">
      <alignment horizontal="center" vertical="center" textRotation="90" wrapText="1"/>
    </xf>
    <xf numFmtId="174" fontId="49" fillId="34" borderId="62" xfId="0" applyNumberFormat="1" applyFont="1" applyFill="1" applyBorder="1" applyAlignment="1">
      <alignment horizontal="center" vertical="center"/>
    </xf>
    <xf numFmtId="174" fontId="49" fillId="34" borderId="45" xfId="0" applyNumberFormat="1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174" fontId="49" fillId="34" borderId="60" xfId="0" applyNumberFormat="1" applyFont="1" applyFill="1" applyBorder="1" applyAlignment="1">
      <alignment horizontal="center" vertical="center"/>
    </xf>
    <xf numFmtId="174" fontId="49" fillId="34" borderId="42" xfId="0" applyNumberFormat="1" applyFont="1" applyFill="1" applyBorder="1" applyAlignment="1">
      <alignment horizontal="center" vertical="center"/>
    </xf>
    <xf numFmtId="174" fontId="49" fillId="34" borderId="57" xfId="0" applyNumberFormat="1" applyFont="1" applyFill="1" applyBorder="1" applyAlignment="1">
      <alignment horizontal="center" vertical="center"/>
    </xf>
    <xf numFmtId="174" fontId="49" fillId="34" borderId="53" xfId="0" applyNumberFormat="1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 wrapText="1"/>
    </xf>
    <xf numFmtId="0" fontId="16" fillId="16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34" borderId="34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4" fillId="34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70" fillId="34" borderId="12" xfId="0" applyNumberFormat="1" applyFont="1" applyFill="1" applyBorder="1" applyAlignment="1">
      <alignment horizontal="center" vertical="center"/>
    </xf>
    <xf numFmtId="2" fontId="70" fillId="0" borderId="12" xfId="0" applyNumberFormat="1" applyFont="1" applyBorder="1" applyAlignment="1">
      <alignment horizontal="center" vertical="center"/>
    </xf>
    <xf numFmtId="0" fontId="70" fillId="34" borderId="12" xfId="0" applyFont="1" applyFill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174" fontId="49" fillId="34" borderId="14" xfId="0" applyNumberFormat="1" applyFont="1" applyFill="1" applyBorder="1" applyAlignment="1">
      <alignment horizontal="center" vertical="center"/>
    </xf>
    <xf numFmtId="174" fontId="49" fillId="34" borderId="21" xfId="0" applyNumberFormat="1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174" fontId="49" fillId="34" borderId="0" xfId="0" applyNumberFormat="1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70" fillId="34" borderId="43" xfId="0" applyFont="1" applyFill="1" applyBorder="1" applyAlignment="1">
      <alignment horizontal="center" vertical="center"/>
    </xf>
    <xf numFmtId="0" fontId="70" fillId="34" borderId="60" xfId="0" applyFont="1" applyFill="1" applyBorder="1" applyAlignment="1">
      <alignment horizontal="center" vertical="center"/>
    </xf>
    <xf numFmtId="0" fontId="70" fillId="34" borderId="64" xfId="0" applyFont="1" applyFill="1" applyBorder="1" applyAlignment="1">
      <alignment horizontal="center" vertical="center"/>
    </xf>
    <xf numFmtId="0" fontId="70" fillId="34" borderId="27" xfId="0" applyFont="1" applyFill="1" applyBorder="1" applyAlignment="1">
      <alignment horizontal="center" vertical="center"/>
    </xf>
    <xf numFmtId="0" fontId="70" fillId="34" borderId="30" xfId="0" applyFont="1" applyFill="1" applyBorder="1" applyAlignment="1">
      <alignment horizontal="center" vertical="center"/>
    </xf>
    <xf numFmtId="0" fontId="70" fillId="34" borderId="47" xfId="0" applyFont="1" applyFill="1" applyBorder="1" applyAlignment="1">
      <alignment horizontal="center" vertical="center"/>
    </xf>
    <xf numFmtId="174" fontId="49" fillId="34" borderId="43" xfId="0" applyNumberFormat="1" applyFont="1" applyFill="1" applyBorder="1" applyAlignment="1">
      <alignment horizontal="center" vertical="center"/>
    </xf>
    <xf numFmtId="174" fontId="49" fillId="34" borderId="64" xfId="0" applyNumberFormat="1" applyFont="1" applyFill="1" applyBorder="1" applyAlignment="1">
      <alignment horizontal="center" vertical="center"/>
    </xf>
    <xf numFmtId="174" fontId="49" fillId="34" borderId="54" xfId="0" applyNumberFormat="1" applyFont="1" applyFill="1" applyBorder="1" applyAlignment="1">
      <alignment horizontal="center" vertical="center"/>
    </xf>
    <xf numFmtId="174" fontId="49" fillId="34" borderId="11" xfId="0" applyNumberFormat="1" applyFont="1" applyFill="1" applyBorder="1" applyAlignment="1">
      <alignment horizontal="center" vertical="center"/>
    </xf>
    <xf numFmtId="0" fontId="70" fillId="34" borderId="61" xfId="0" applyFont="1" applyFill="1" applyBorder="1" applyAlignment="1">
      <alignment horizontal="left" vertical="center" wrapText="1"/>
    </xf>
    <xf numFmtId="0" fontId="70" fillId="0" borderId="60" xfId="0" applyFont="1" applyBorder="1" applyAlignment="1">
      <alignment horizontal="left" vertical="center"/>
    </xf>
    <xf numFmtId="0" fontId="70" fillId="0" borderId="64" xfId="0" applyFont="1" applyBorder="1" applyAlignment="1">
      <alignment horizontal="left" vertical="center"/>
    </xf>
    <xf numFmtId="0" fontId="70" fillId="0" borderId="59" xfId="0" applyFont="1" applyBorder="1" applyAlignment="1">
      <alignment horizontal="left" vertical="center"/>
    </xf>
    <xf numFmtId="0" fontId="70" fillId="0" borderId="57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98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49" fontId="16" fillId="16" borderId="59" xfId="0" applyNumberFormat="1" applyFont="1" applyFill="1" applyBorder="1" applyAlignment="1">
      <alignment horizontal="center" vertical="center" wrapText="1"/>
    </xf>
    <xf numFmtId="49" fontId="16" fillId="16" borderId="57" xfId="0" applyNumberFormat="1" applyFont="1" applyFill="1" applyBorder="1" applyAlignment="1">
      <alignment horizontal="center" vertical="center" wrapText="1"/>
    </xf>
    <xf numFmtId="2" fontId="70" fillId="34" borderId="38" xfId="0" applyNumberFormat="1" applyFont="1" applyFill="1" applyBorder="1" applyAlignment="1">
      <alignment horizontal="center" vertical="center"/>
    </xf>
    <xf numFmtId="2" fontId="70" fillId="34" borderId="34" xfId="0" applyNumberFormat="1" applyFont="1" applyFill="1" applyBorder="1" applyAlignment="1">
      <alignment horizontal="center" vertical="center"/>
    </xf>
    <xf numFmtId="2" fontId="70" fillId="34" borderId="17" xfId="0" applyNumberFormat="1" applyFont="1" applyFill="1" applyBorder="1" applyAlignment="1">
      <alignment horizontal="center" vertical="center"/>
    </xf>
    <xf numFmtId="2" fontId="70" fillId="34" borderId="33" xfId="0" applyNumberFormat="1" applyFont="1" applyFill="1" applyBorder="1" applyAlignment="1">
      <alignment horizontal="center" vertical="center"/>
    </xf>
    <xf numFmtId="2" fontId="70" fillId="34" borderId="16" xfId="0" applyNumberFormat="1" applyFont="1" applyFill="1" applyBorder="1" applyAlignment="1">
      <alignment horizontal="center" vertical="center"/>
    </xf>
    <xf numFmtId="2" fontId="70" fillId="34" borderId="18" xfId="0" applyNumberFormat="1" applyFont="1" applyFill="1" applyBorder="1" applyAlignment="1">
      <alignment horizontal="center" vertical="center"/>
    </xf>
    <xf numFmtId="0" fontId="70" fillId="34" borderId="61" xfId="0" applyFont="1" applyFill="1" applyBorder="1" applyAlignment="1">
      <alignment horizontal="left" vertical="center"/>
    </xf>
    <xf numFmtId="0" fontId="70" fillId="0" borderId="65" xfId="0" applyFont="1" applyBorder="1" applyAlignment="1">
      <alignment horizontal="left" vertical="center"/>
    </xf>
    <xf numFmtId="0" fontId="70" fillId="0" borderId="30" xfId="0" applyFont="1" applyBorder="1" applyAlignment="1">
      <alignment horizontal="left" vertical="center"/>
    </xf>
    <xf numFmtId="0" fontId="70" fillId="0" borderId="47" xfId="0" applyFont="1" applyBorder="1" applyAlignment="1">
      <alignment horizontal="left" vertical="center"/>
    </xf>
    <xf numFmtId="0" fontId="16" fillId="16" borderId="64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6" fillId="16" borderId="57" xfId="0" applyFont="1" applyFill="1" applyBorder="1" applyAlignment="1">
      <alignment horizontal="center" vertical="center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2" fontId="70" fillId="0" borderId="35" xfId="0" applyNumberFormat="1" applyFont="1" applyBorder="1" applyAlignment="1">
      <alignment horizontal="center" vertical="center"/>
    </xf>
    <xf numFmtId="0" fontId="4" fillId="4" borderId="58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174" fontId="0" fillId="34" borderId="14" xfId="0" applyNumberFormat="1" applyFill="1" applyBorder="1" applyAlignment="1">
      <alignment horizontal="center" vertical="center"/>
    </xf>
    <xf numFmtId="174" fontId="0" fillId="34" borderId="15" xfId="0" applyNumberFormat="1" applyFill="1" applyBorder="1" applyAlignment="1">
      <alignment horizontal="center" vertical="center"/>
    </xf>
    <xf numFmtId="0" fontId="4" fillId="4" borderId="66" xfId="0" applyFont="1" applyFill="1" applyBorder="1" applyAlignment="1" applyProtection="1">
      <alignment horizontal="center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 wrapText="1"/>
      <protection hidden="1"/>
    </xf>
    <xf numFmtId="0" fontId="47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49" fontId="17" fillId="34" borderId="0" xfId="0" applyNumberFormat="1" applyFont="1" applyFill="1" applyBorder="1" applyAlignment="1">
      <alignment horizontal="left" vertical="center" wrapText="1"/>
    </xf>
    <xf numFmtId="0" fontId="4" fillId="4" borderId="59" xfId="0" applyFont="1" applyFill="1" applyBorder="1" applyAlignment="1" applyProtection="1">
      <alignment horizontal="center" vertical="center" wrapText="1"/>
      <protection hidden="1"/>
    </xf>
    <xf numFmtId="0" fontId="4" fillId="4" borderId="57" xfId="0" applyFont="1" applyFill="1" applyBorder="1" applyAlignment="1" applyProtection="1">
      <alignment horizontal="center" vertical="center" wrapText="1"/>
      <protection hidden="1"/>
    </xf>
    <xf numFmtId="0" fontId="4" fillId="4" borderId="67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 wrapText="1"/>
      <protection hidden="1"/>
    </xf>
    <xf numFmtId="0" fontId="4" fillId="4" borderId="23" xfId="0" applyFont="1" applyFill="1" applyBorder="1" applyAlignment="1" applyProtection="1">
      <alignment horizontal="center" vertical="center" wrapText="1"/>
      <protection hidden="1"/>
    </xf>
    <xf numFmtId="49" fontId="16" fillId="16" borderId="64" xfId="0" applyNumberFormat="1" applyFont="1" applyFill="1" applyBorder="1" applyAlignment="1">
      <alignment horizontal="center" vertical="center" wrapText="1"/>
    </xf>
    <xf numFmtId="49" fontId="16" fillId="16" borderId="11" xfId="0" applyNumberFormat="1" applyFont="1" applyFill="1" applyBorder="1" applyAlignment="1">
      <alignment horizontal="center" vertical="center" wrapText="1"/>
    </xf>
    <xf numFmtId="174" fontId="0" fillId="34" borderId="32" xfId="0" applyNumberFormat="1" applyFill="1" applyBorder="1" applyAlignment="1">
      <alignment horizontal="center" vertical="center"/>
    </xf>
    <xf numFmtId="174" fontId="0" fillId="34" borderId="48" xfId="0" applyNumberFormat="1" applyFill="1" applyBorder="1" applyAlignment="1">
      <alignment horizontal="center" vertical="center"/>
    </xf>
    <xf numFmtId="174" fontId="0" fillId="34" borderId="21" xfId="0" applyNumberFormat="1" applyFill="1" applyBorder="1" applyAlignment="1">
      <alignment horizontal="center" vertical="center"/>
    </xf>
    <xf numFmtId="174" fontId="0" fillId="34" borderId="22" xfId="0" applyNumberFormat="1" applyFill="1" applyBorder="1" applyAlignment="1">
      <alignment horizontal="center" vertical="center"/>
    </xf>
    <xf numFmtId="174" fontId="0" fillId="34" borderId="68" xfId="0" applyNumberForma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left" vertical="center"/>
    </xf>
    <xf numFmtId="0" fontId="12" fillId="34" borderId="0" xfId="44" applyFont="1" applyFill="1" applyBorder="1" applyAlignment="1" applyProtection="1">
      <alignment horizontal="left" vertical="center"/>
      <protection/>
    </xf>
    <xf numFmtId="174" fontId="0" fillId="34" borderId="57" xfId="0" applyNumberFormat="1" applyFill="1" applyBorder="1" applyAlignment="1">
      <alignment horizontal="center" vertical="center"/>
    </xf>
    <xf numFmtId="174" fontId="0" fillId="34" borderId="11" xfId="0" applyNumberFormat="1" applyFill="1" applyBorder="1" applyAlignment="1">
      <alignment horizontal="center" vertical="center"/>
    </xf>
    <xf numFmtId="0" fontId="49" fillId="34" borderId="0" xfId="0" applyNumberFormat="1" applyFont="1" applyFill="1" applyBorder="1" applyAlignment="1">
      <alignment horizontal="center" vertical="center"/>
    </xf>
    <xf numFmtId="0" fontId="17" fillId="16" borderId="60" xfId="0" applyFont="1" applyFill="1" applyBorder="1" applyAlignment="1">
      <alignment horizontal="center" vertical="center" wrapText="1"/>
    </xf>
    <xf numFmtId="0" fontId="17" fillId="16" borderId="64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7" fillId="16" borderId="15" xfId="0" applyFont="1" applyFill="1" applyBorder="1" applyAlignment="1">
      <alignment horizontal="center" vertical="center" wrapText="1"/>
    </xf>
    <xf numFmtId="0" fontId="17" fillId="16" borderId="57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174" fontId="49" fillId="34" borderId="32" xfId="0" applyNumberFormat="1" applyFont="1" applyFill="1" applyBorder="1" applyAlignment="1">
      <alignment horizontal="center" vertical="center"/>
    </xf>
    <xf numFmtId="174" fontId="49" fillId="34" borderId="48" xfId="0" applyNumberFormat="1" applyFont="1" applyFill="1" applyBorder="1" applyAlignment="1">
      <alignment horizontal="center" vertical="center"/>
    </xf>
    <xf numFmtId="0" fontId="98" fillId="34" borderId="16" xfId="0" applyFont="1" applyFill="1" applyBorder="1" applyAlignment="1">
      <alignment horizontal="left" vertical="top"/>
    </xf>
    <xf numFmtId="174" fontId="49" fillId="34" borderId="15" xfId="0" applyNumberFormat="1" applyFont="1" applyFill="1" applyBorder="1" applyAlignment="1">
      <alignment horizontal="center" vertical="center"/>
    </xf>
    <xf numFmtId="49" fontId="17" fillId="16" borderId="61" xfId="0" applyNumberFormat="1" applyFont="1" applyFill="1" applyBorder="1" applyAlignment="1">
      <alignment horizontal="center" vertical="center" wrapText="1"/>
    </xf>
    <xf numFmtId="49" fontId="17" fillId="16" borderId="60" xfId="0" applyNumberFormat="1" applyFont="1" applyFill="1" applyBorder="1" applyAlignment="1">
      <alignment horizontal="center" vertical="center" wrapText="1"/>
    </xf>
    <xf numFmtId="49" fontId="17" fillId="16" borderId="58" xfId="0" applyNumberFormat="1" applyFont="1" applyFill="1" applyBorder="1" applyAlignment="1">
      <alignment horizontal="center" vertical="center" wrapText="1"/>
    </xf>
    <xf numFmtId="49" fontId="17" fillId="16" borderId="14" xfId="0" applyNumberFormat="1" applyFont="1" applyFill="1" applyBorder="1" applyAlignment="1">
      <alignment horizontal="center" vertical="center" wrapText="1"/>
    </xf>
    <xf numFmtId="49" fontId="17" fillId="16" borderId="59" xfId="0" applyNumberFormat="1" applyFont="1" applyFill="1" applyBorder="1" applyAlignment="1">
      <alignment horizontal="center" vertical="center" wrapText="1"/>
    </xf>
    <xf numFmtId="49" fontId="17" fillId="16" borderId="57" xfId="0" applyNumberFormat="1" applyFont="1" applyFill="1" applyBorder="1" applyAlignment="1">
      <alignment horizontal="center" vertical="center" wrapText="1"/>
    </xf>
    <xf numFmtId="49" fontId="16" fillId="16" borderId="38" xfId="0" applyNumberFormat="1" applyFont="1" applyFill="1" applyBorder="1" applyAlignment="1">
      <alignment horizontal="center" vertical="center" wrapText="1"/>
    </xf>
    <xf numFmtId="49" fontId="16" fillId="16" borderId="34" xfId="0" applyNumberFormat="1" applyFont="1" applyFill="1" applyBorder="1" applyAlignment="1">
      <alignment horizontal="center" vertical="center" wrapText="1"/>
    </xf>
    <xf numFmtId="49" fontId="16" fillId="16" borderId="39" xfId="0" applyNumberFormat="1" applyFont="1" applyFill="1" applyBorder="1" applyAlignment="1">
      <alignment horizontal="center" vertical="center" wrapText="1"/>
    </xf>
    <xf numFmtId="49" fontId="16" fillId="16" borderId="44" xfId="0" applyNumberFormat="1" applyFont="1" applyFill="1" applyBorder="1" applyAlignment="1">
      <alignment horizontal="center" vertical="center" wrapText="1"/>
    </xf>
    <xf numFmtId="49" fontId="16" fillId="16" borderId="40" xfId="0" applyNumberFormat="1" applyFont="1" applyFill="1" applyBorder="1" applyAlignment="1">
      <alignment horizontal="center" vertical="center" wrapText="1"/>
    </xf>
    <xf numFmtId="49" fontId="16" fillId="16" borderId="69" xfId="0" applyNumberFormat="1" applyFont="1" applyFill="1" applyBorder="1" applyAlignment="1">
      <alignment horizontal="center" textRotation="90"/>
    </xf>
    <xf numFmtId="49" fontId="16" fillId="16" borderId="31" xfId="0" applyNumberFormat="1" applyFont="1" applyFill="1" applyBorder="1" applyAlignment="1">
      <alignment horizontal="center" textRotation="90"/>
    </xf>
    <xf numFmtId="49" fontId="16" fillId="16" borderId="32" xfId="0" applyNumberFormat="1" applyFont="1" applyFill="1" applyBorder="1" applyAlignment="1">
      <alignment horizontal="center" textRotation="90"/>
    </xf>
    <xf numFmtId="49" fontId="16" fillId="16" borderId="69" xfId="0" applyNumberFormat="1" applyFont="1" applyFill="1" applyBorder="1" applyAlignment="1">
      <alignment horizontal="center" vertical="center" textRotation="90"/>
    </xf>
    <xf numFmtId="49" fontId="16" fillId="16" borderId="31" xfId="0" applyNumberFormat="1" applyFont="1" applyFill="1" applyBorder="1" applyAlignment="1">
      <alignment horizontal="center" vertical="center" textRotation="90"/>
    </xf>
    <xf numFmtId="49" fontId="16" fillId="16" borderId="32" xfId="0" applyNumberFormat="1" applyFont="1" applyFill="1" applyBorder="1" applyAlignment="1">
      <alignment horizontal="center" vertical="center" textRotation="90"/>
    </xf>
    <xf numFmtId="49" fontId="16" fillId="16" borderId="41" xfId="0" applyNumberFormat="1" applyFont="1" applyFill="1" applyBorder="1" applyAlignment="1">
      <alignment horizontal="center" vertical="center" wrapText="1"/>
    </xf>
    <xf numFmtId="174" fontId="49" fillId="34" borderId="60" xfId="0" applyNumberFormat="1" applyFont="1" applyFill="1" applyBorder="1" applyAlignment="1">
      <alignment horizontal="center" vertical="center" wrapText="1"/>
    </xf>
    <xf numFmtId="174" fontId="49" fillId="34" borderId="64" xfId="0" applyNumberFormat="1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</cellXfs>
  <cellStyles count="7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3 2" xfId="63"/>
    <cellStyle name="Обычный 2 2 4" xfId="64"/>
    <cellStyle name="Обычный 2 3" xfId="65"/>
    <cellStyle name="Обычный 2 4" xfId="66"/>
    <cellStyle name="Обычный 2 5" xfId="67"/>
    <cellStyle name="Обычный 3" xfId="68"/>
    <cellStyle name="Обычный 3 2" xfId="69"/>
    <cellStyle name="Обычный 4" xfId="70"/>
    <cellStyle name="Обычный 4 2" xfId="71"/>
    <cellStyle name="Обычный 4 2 2" xfId="72"/>
    <cellStyle name="Обычный 4 3" xfId="73"/>
    <cellStyle name="Обычный 5" xfId="74"/>
    <cellStyle name="Обычный 6" xfId="75"/>
    <cellStyle name="Обычный 6 2" xfId="76"/>
    <cellStyle name="Обычный_06-05-01 ПРАЙС-ЛИСТ АКС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0</xdr:row>
      <xdr:rowOff>123825</xdr:rowOff>
    </xdr:from>
    <xdr:to>
      <xdr:col>24</xdr:col>
      <xdr:colOff>647700</xdr:colOff>
      <xdr:row>6</xdr:row>
      <xdr:rowOff>19050</xdr:rowOff>
    </xdr:to>
    <xdr:pic>
      <xdr:nvPicPr>
        <xdr:cNvPr id="1" name="Рисунок 1" descr="Logo_BASWOO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3825"/>
          <a:ext cx="3524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0</xdr:row>
      <xdr:rowOff>123825</xdr:rowOff>
    </xdr:from>
    <xdr:to>
      <xdr:col>24</xdr:col>
      <xdr:colOff>647700</xdr:colOff>
      <xdr:row>6</xdr:row>
      <xdr:rowOff>19050</xdr:rowOff>
    </xdr:to>
    <xdr:pic>
      <xdr:nvPicPr>
        <xdr:cNvPr id="2" name="Рисунок 1" descr="Logo_BASWOO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23825"/>
          <a:ext cx="3524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152400</xdr:rowOff>
    </xdr:from>
    <xdr:to>
      <xdr:col>20</xdr:col>
      <xdr:colOff>276225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r="1585" b="28263"/>
        <a:stretch>
          <a:fillRect/>
        </a:stretch>
      </xdr:blipFill>
      <xdr:spPr>
        <a:xfrm>
          <a:off x="2705100" y="152400"/>
          <a:ext cx="3286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152400</xdr:rowOff>
    </xdr:from>
    <xdr:to>
      <xdr:col>20</xdr:col>
      <xdr:colOff>276225</xdr:colOff>
      <xdr:row>4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rcRect r="1585" b="28263"/>
        <a:stretch>
          <a:fillRect/>
        </a:stretch>
      </xdr:blipFill>
      <xdr:spPr>
        <a:xfrm>
          <a:off x="2705100" y="152400"/>
          <a:ext cx="3286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wool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view="pageBreakPreview" zoomScaleNormal="70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AF22" sqref="AF22"/>
    </sheetView>
  </sheetViews>
  <sheetFormatPr defaultColWidth="9.140625" defaultRowHeight="15"/>
  <cols>
    <col min="1" max="1" width="4.28125" style="1" customWidth="1"/>
    <col min="2" max="2" width="4.28125" style="5" customWidth="1"/>
    <col min="3" max="23" width="4.28125" style="2" customWidth="1"/>
    <col min="24" max="24" width="11.7109375" style="2" customWidth="1"/>
    <col min="25" max="25" width="14.57421875" style="2" customWidth="1"/>
    <col min="26" max="26" width="4.28125" style="2" customWidth="1"/>
    <col min="27" max="27" width="3.28125" style="0" customWidth="1"/>
  </cols>
  <sheetData>
    <row r="1" spans="1:26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9"/>
    </row>
    <row r="6" spans="1:26" s="10" customFormat="1" ht="15" customHeight="1">
      <c r="A6" s="18"/>
      <c r="B6" s="8"/>
      <c r="C6" s="158" t="s">
        <v>163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 t="s">
        <v>170</v>
      </c>
      <c r="Q7" s="159"/>
      <c r="R7" s="159"/>
      <c r="S7" s="159"/>
      <c r="T7" s="159"/>
      <c r="U7" s="159"/>
      <c r="V7" s="159"/>
      <c r="W7" s="159"/>
      <c r="X7" s="159"/>
      <c r="Y7" s="80"/>
      <c r="Z7" s="9"/>
    </row>
    <row r="8" spans="1:26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9"/>
    </row>
    <row r="9" spans="1:26" s="10" customFormat="1" ht="15" customHeight="1" thickBot="1">
      <c r="A9" s="17"/>
      <c r="B9" s="8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06" t="s">
        <v>5</v>
      </c>
      <c r="Q9" s="306"/>
      <c r="R9" s="306"/>
      <c r="S9" s="306"/>
      <c r="T9" s="306"/>
      <c r="U9" s="306"/>
      <c r="V9" s="306"/>
      <c r="W9" s="306"/>
      <c r="X9" s="306"/>
      <c r="Y9" s="82"/>
      <c r="Z9" s="9"/>
    </row>
    <row r="10" spans="1:26" s="10" customFormat="1" ht="16.5" customHeight="1">
      <c r="A10" s="17"/>
      <c r="B10" s="305" t="s">
        <v>8</v>
      </c>
      <c r="C10" s="307" t="s">
        <v>2</v>
      </c>
      <c r="D10" s="308"/>
      <c r="E10" s="308"/>
      <c r="F10" s="308"/>
      <c r="G10" s="308"/>
      <c r="H10" s="308"/>
      <c r="I10" s="308"/>
      <c r="J10" s="309"/>
      <c r="K10" s="316" t="s">
        <v>120</v>
      </c>
      <c r="L10" s="317"/>
      <c r="M10" s="334" t="s">
        <v>6</v>
      </c>
      <c r="N10" s="335"/>
      <c r="O10" s="335"/>
      <c r="P10" s="336"/>
      <c r="Q10" s="316" t="s">
        <v>121</v>
      </c>
      <c r="R10" s="317"/>
      <c r="S10" s="316" t="s">
        <v>18</v>
      </c>
      <c r="T10" s="317"/>
      <c r="U10" s="240" t="s">
        <v>3</v>
      </c>
      <c r="V10" s="241"/>
      <c r="W10" s="241"/>
      <c r="X10" s="242"/>
      <c r="Y10" s="235" t="s">
        <v>4</v>
      </c>
      <c r="Z10" s="9"/>
    </row>
    <row r="11" spans="1:26" s="10" customFormat="1" ht="10.5" customHeight="1">
      <c r="A11" s="19"/>
      <c r="B11" s="305"/>
      <c r="C11" s="310"/>
      <c r="D11" s="311"/>
      <c r="E11" s="311"/>
      <c r="F11" s="311"/>
      <c r="G11" s="311"/>
      <c r="H11" s="311"/>
      <c r="I11" s="311"/>
      <c r="J11" s="312"/>
      <c r="K11" s="318"/>
      <c r="L11" s="319"/>
      <c r="M11" s="337"/>
      <c r="N11" s="338"/>
      <c r="O11" s="338"/>
      <c r="P11" s="339"/>
      <c r="Q11" s="318"/>
      <c r="R11" s="319"/>
      <c r="S11" s="318"/>
      <c r="T11" s="319"/>
      <c r="U11" s="243"/>
      <c r="V11" s="244"/>
      <c r="W11" s="244"/>
      <c r="X11" s="245"/>
      <c r="Y11" s="236"/>
      <c r="Z11" s="6"/>
    </row>
    <row r="12" spans="1:26" s="10" customFormat="1" ht="28.5" customHeight="1">
      <c r="A12" s="19"/>
      <c r="B12" s="305"/>
      <c r="C12" s="310"/>
      <c r="D12" s="311"/>
      <c r="E12" s="311"/>
      <c r="F12" s="311"/>
      <c r="G12" s="311"/>
      <c r="H12" s="311"/>
      <c r="I12" s="311"/>
      <c r="J12" s="312"/>
      <c r="K12" s="318"/>
      <c r="L12" s="319"/>
      <c r="M12" s="340" t="s">
        <v>7</v>
      </c>
      <c r="N12" s="341"/>
      <c r="O12" s="340" t="s">
        <v>152</v>
      </c>
      <c r="P12" s="341"/>
      <c r="Q12" s="318"/>
      <c r="R12" s="319"/>
      <c r="S12" s="318"/>
      <c r="T12" s="319"/>
      <c r="U12" s="243"/>
      <c r="V12" s="244"/>
      <c r="W12" s="244"/>
      <c r="X12" s="245"/>
      <c r="Y12" s="236"/>
      <c r="Z12" s="6"/>
    </row>
    <row r="13" spans="1:26" s="10" customFormat="1" ht="16.5" customHeight="1">
      <c r="A13" s="19"/>
      <c r="B13" s="305"/>
      <c r="C13" s="310"/>
      <c r="D13" s="311"/>
      <c r="E13" s="311"/>
      <c r="F13" s="311"/>
      <c r="G13" s="311"/>
      <c r="H13" s="311"/>
      <c r="I13" s="311"/>
      <c r="J13" s="312"/>
      <c r="K13" s="318"/>
      <c r="L13" s="319"/>
      <c r="M13" s="318"/>
      <c r="N13" s="319"/>
      <c r="O13" s="318"/>
      <c r="P13" s="319"/>
      <c r="Q13" s="318"/>
      <c r="R13" s="319"/>
      <c r="S13" s="318"/>
      <c r="T13" s="319"/>
      <c r="U13" s="246"/>
      <c r="V13" s="247"/>
      <c r="W13" s="247"/>
      <c r="X13" s="248"/>
      <c r="Y13" s="236"/>
      <c r="Z13" s="6"/>
    </row>
    <row r="14" spans="1:26" s="10" customFormat="1" ht="16.5" customHeight="1" thickBot="1">
      <c r="A14" s="19"/>
      <c r="B14" s="305"/>
      <c r="C14" s="313"/>
      <c r="D14" s="314"/>
      <c r="E14" s="314"/>
      <c r="F14" s="314"/>
      <c r="G14" s="314"/>
      <c r="H14" s="314"/>
      <c r="I14" s="314"/>
      <c r="J14" s="315"/>
      <c r="K14" s="320"/>
      <c r="L14" s="321"/>
      <c r="M14" s="320"/>
      <c r="N14" s="321"/>
      <c r="O14" s="320"/>
      <c r="P14" s="321"/>
      <c r="Q14" s="320"/>
      <c r="R14" s="321"/>
      <c r="S14" s="320"/>
      <c r="T14" s="321"/>
      <c r="U14" s="233">
        <v>92</v>
      </c>
      <c r="V14" s="234"/>
      <c r="W14" s="233">
        <v>120</v>
      </c>
      <c r="X14" s="234"/>
      <c r="Y14" s="237"/>
      <c r="Z14" s="6"/>
    </row>
    <row r="15" spans="1:26" s="10" customFormat="1" ht="24.75" customHeight="1">
      <c r="A15" s="19"/>
      <c r="B15" s="305"/>
      <c r="C15" s="223" t="s">
        <v>97</v>
      </c>
      <c r="D15" s="224"/>
      <c r="E15" s="224"/>
      <c r="F15" s="224"/>
      <c r="G15" s="224"/>
      <c r="H15" s="224"/>
      <c r="I15" s="224"/>
      <c r="J15" s="225"/>
      <c r="K15" s="229">
        <v>35</v>
      </c>
      <c r="L15" s="230"/>
      <c r="M15" s="331" t="s">
        <v>165</v>
      </c>
      <c r="N15" s="198" t="s">
        <v>28</v>
      </c>
      <c r="O15" s="251" t="s">
        <v>16</v>
      </c>
      <c r="P15" s="252"/>
      <c r="Q15" s="202">
        <v>0.216</v>
      </c>
      <c r="R15" s="203"/>
      <c r="S15" s="221" t="s">
        <v>227</v>
      </c>
      <c r="T15" s="222"/>
      <c r="U15" s="238">
        <v>76.032</v>
      </c>
      <c r="V15" s="239"/>
      <c r="W15" s="238">
        <v>89.856</v>
      </c>
      <c r="X15" s="239"/>
      <c r="Y15" s="211">
        <v>4200</v>
      </c>
      <c r="Z15" s="204" t="s">
        <v>9</v>
      </c>
    </row>
    <row r="16" spans="1:26" s="10" customFormat="1" ht="24.75" customHeight="1">
      <c r="A16" s="19"/>
      <c r="B16" s="305"/>
      <c r="C16" s="189"/>
      <c r="D16" s="190"/>
      <c r="E16" s="190"/>
      <c r="F16" s="190"/>
      <c r="G16" s="190"/>
      <c r="H16" s="190"/>
      <c r="I16" s="190"/>
      <c r="J16" s="191"/>
      <c r="K16" s="194"/>
      <c r="L16" s="195"/>
      <c r="M16" s="332"/>
      <c r="N16" s="199"/>
      <c r="O16" s="202" t="s">
        <v>15</v>
      </c>
      <c r="P16" s="203"/>
      <c r="Q16" s="202">
        <v>0.432</v>
      </c>
      <c r="R16" s="203"/>
      <c r="S16" s="221" t="s">
        <v>119</v>
      </c>
      <c r="T16" s="222"/>
      <c r="U16" s="207"/>
      <c r="V16" s="208"/>
      <c r="W16" s="207"/>
      <c r="X16" s="208"/>
      <c r="Y16" s="212"/>
      <c r="Z16" s="204"/>
    </row>
    <row r="17" spans="1:26" s="10" customFormat="1" ht="24.75" customHeight="1">
      <c r="A17" s="7"/>
      <c r="B17" s="305"/>
      <c r="C17" s="223" t="s">
        <v>98</v>
      </c>
      <c r="D17" s="224"/>
      <c r="E17" s="224"/>
      <c r="F17" s="224"/>
      <c r="G17" s="224"/>
      <c r="H17" s="224"/>
      <c r="I17" s="224"/>
      <c r="J17" s="225"/>
      <c r="K17" s="229">
        <v>45</v>
      </c>
      <c r="L17" s="230"/>
      <c r="M17" s="332"/>
      <c r="N17" s="199"/>
      <c r="O17" s="251" t="s">
        <v>16</v>
      </c>
      <c r="P17" s="252"/>
      <c r="Q17" s="202">
        <v>0.216</v>
      </c>
      <c r="R17" s="203"/>
      <c r="S17" s="221" t="s">
        <v>20</v>
      </c>
      <c r="T17" s="222"/>
      <c r="U17" s="207"/>
      <c r="V17" s="208"/>
      <c r="W17" s="207"/>
      <c r="X17" s="208"/>
      <c r="Y17" s="211">
        <v>5190</v>
      </c>
      <c r="Z17" s="204"/>
    </row>
    <row r="18" spans="1:26" s="10" customFormat="1" ht="24.75" customHeight="1" thickBot="1">
      <c r="A18" s="7"/>
      <c r="B18" s="305"/>
      <c r="C18" s="226"/>
      <c r="D18" s="227"/>
      <c r="E18" s="227"/>
      <c r="F18" s="227"/>
      <c r="G18" s="227"/>
      <c r="H18" s="227"/>
      <c r="I18" s="227"/>
      <c r="J18" s="228"/>
      <c r="K18" s="231"/>
      <c r="L18" s="232"/>
      <c r="M18" s="333"/>
      <c r="N18" s="284"/>
      <c r="O18" s="219" t="s">
        <v>15</v>
      </c>
      <c r="P18" s="220"/>
      <c r="Q18" s="219">
        <v>0.432</v>
      </c>
      <c r="R18" s="220"/>
      <c r="S18" s="302" t="s">
        <v>119</v>
      </c>
      <c r="T18" s="303"/>
      <c r="U18" s="207"/>
      <c r="V18" s="208"/>
      <c r="W18" s="207"/>
      <c r="X18" s="208"/>
      <c r="Y18" s="249"/>
      <c r="Z18" s="204"/>
    </row>
    <row r="19" spans="1:26" s="10" customFormat="1" ht="24.75" customHeight="1">
      <c r="A19" s="7"/>
      <c r="B19" s="305"/>
      <c r="C19" s="186" t="s">
        <v>99</v>
      </c>
      <c r="D19" s="187"/>
      <c r="E19" s="187"/>
      <c r="F19" s="187"/>
      <c r="G19" s="187"/>
      <c r="H19" s="187"/>
      <c r="I19" s="187"/>
      <c r="J19" s="188"/>
      <c r="K19" s="192">
        <v>50</v>
      </c>
      <c r="L19" s="193"/>
      <c r="M19" s="196" t="s">
        <v>113</v>
      </c>
      <c r="N19" s="198" t="s">
        <v>28</v>
      </c>
      <c r="O19" s="200" t="s">
        <v>16</v>
      </c>
      <c r="P19" s="324"/>
      <c r="Q19" s="267">
        <v>0.216</v>
      </c>
      <c r="R19" s="268"/>
      <c r="S19" s="279" t="s">
        <v>24</v>
      </c>
      <c r="T19" s="280"/>
      <c r="U19" s="205">
        <v>76.032</v>
      </c>
      <c r="V19" s="206"/>
      <c r="W19" s="205">
        <v>89.856</v>
      </c>
      <c r="X19" s="206"/>
      <c r="Y19" s="213">
        <v>5550</v>
      </c>
      <c r="Z19" s="204" t="s">
        <v>10</v>
      </c>
    </row>
    <row r="20" spans="1:26" s="10" customFormat="1" ht="24.75" customHeight="1">
      <c r="A20" s="7"/>
      <c r="B20" s="305"/>
      <c r="C20" s="189"/>
      <c r="D20" s="190"/>
      <c r="E20" s="190"/>
      <c r="F20" s="190"/>
      <c r="G20" s="190"/>
      <c r="H20" s="190"/>
      <c r="I20" s="190"/>
      <c r="J20" s="191"/>
      <c r="K20" s="194"/>
      <c r="L20" s="195"/>
      <c r="M20" s="197"/>
      <c r="N20" s="199"/>
      <c r="O20" s="202" t="s">
        <v>17</v>
      </c>
      <c r="P20" s="117"/>
      <c r="Q20" s="202">
        <v>0.216</v>
      </c>
      <c r="R20" s="203"/>
      <c r="S20" s="221" t="s">
        <v>20</v>
      </c>
      <c r="T20" s="222"/>
      <c r="U20" s="207"/>
      <c r="V20" s="208"/>
      <c r="W20" s="207"/>
      <c r="X20" s="208"/>
      <c r="Y20" s="214"/>
      <c r="Z20" s="204"/>
    </row>
    <row r="21" spans="1:26" s="10" customFormat="1" ht="24.75" customHeight="1">
      <c r="A21" s="7"/>
      <c r="B21" s="305"/>
      <c r="C21" s="223" t="s">
        <v>118</v>
      </c>
      <c r="D21" s="224"/>
      <c r="E21" s="224"/>
      <c r="F21" s="224"/>
      <c r="G21" s="224"/>
      <c r="H21" s="224"/>
      <c r="I21" s="224"/>
      <c r="J21" s="225"/>
      <c r="K21" s="229">
        <v>60</v>
      </c>
      <c r="L21" s="230"/>
      <c r="M21" s="197"/>
      <c r="N21" s="199"/>
      <c r="O21" s="251" t="s">
        <v>16</v>
      </c>
      <c r="P21" s="117"/>
      <c r="Q21" s="202">
        <v>0.216</v>
      </c>
      <c r="R21" s="203"/>
      <c r="S21" s="221" t="s">
        <v>227</v>
      </c>
      <c r="T21" s="222"/>
      <c r="U21" s="207"/>
      <c r="V21" s="208"/>
      <c r="W21" s="207"/>
      <c r="X21" s="208"/>
      <c r="Y21" s="215">
        <v>6660</v>
      </c>
      <c r="Z21" s="204"/>
    </row>
    <row r="22" spans="1:26" s="10" customFormat="1" ht="24.75" customHeight="1" thickBot="1">
      <c r="A22" s="7"/>
      <c r="B22" s="305"/>
      <c r="C22" s="328"/>
      <c r="D22" s="329"/>
      <c r="E22" s="329"/>
      <c r="F22" s="329"/>
      <c r="G22" s="329"/>
      <c r="H22" s="329"/>
      <c r="I22" s="329"/>
      <c r="J22" s="330"/>
      <c r="K22" s="322"/>
      <c r="L22" s="323"/>
      <c r="M22" s="296"/>
      <c r="N22" s="284"/>
      <c r="O22" s="301" t="s">
        <v>17</v>
      </c>
      <c r="P22" s="325"/>
      <c r="Q22" s="301">
        <v>0.216</v>
      </c>
      <c r="R22" s="300"/>
      <c r="S22" s="326" t="s">
        <v>20</v>
      </c>
      <c r="T22" s="327"/>
      <c r="U22" s="209"/>
      <c r="V22" s="210"/>
      <c r="W22" s="209"/>
      <c r="X22" s="210"/>
      <c r="Y22" s="216"/>
      <c r="Z22" s="204"/>
    </row>
    <row r="23" spans="1:26" s="10" customFormat="1" ht="24.75" customHeight="1">
      <c r="A23" s="7"/>
      <c r="B23" s="305"/>
      <c r="C23" s="226" t="s">
        <v>173</v>
      </c>
      <c r="D23" s="227"/>
      <c r="E23" s="227"/>
      <c r="F23" s="227"/>
      <c r="G23" s="227"/>
      <c r="H23" s="227"/>
      <c r="I23" s="227"/>
      <c r="J23" s="228"/>
      <c r="K23" s="231">
        <v>70</v>
      </c>
      <c r="L23" s="232"/>
      <c r="M23" s="196" t="s">
        <v>113</v>
      </c>
      <c r="N23" s="198" t="s">
        <v>28</v>
      </c>
      <c r="O23" s="298" t="s">
        <v>16</v>
      </c>
      <c r="P23" s="299"/>
      <c r="Q23" s="348">
        <v>0.216</v>
      </c>
      <c r="R23" s="349"/>
      <c r="S23" s="350" t="s">
        <v>20</v>
      </c>
      <c r="T23" s="351"/>
      <c r="U23" s="205">
        <v>76.032</v>
      </c>
      <c r="V23" s="206"/>
      <c r="W23" s="205">
        <v>89.856</v>
      </c>
      <c r="X23" s="206"/>
      <c r="Y23" s="218">
        <v>7740</v>
      </c>
      <c r="Z23" s="204" t="s">
        <v>175</v>
      </c>
    </row>
    <row r="24" spans="1:26" s="10" customFormat="1" ht="24.75" customHeight="1">
      <c r="A24" s="7"/>
      <c r="B24" s="305"/>
      <c r="C24" s="226"/>
      <c r="D24" s="227"/>
      <c r="E24" s="227"/>
      <c r="F24" s="227"/>
      <c r="G24" s="227"/>
      <c r="H24" s="227"/>
      <c r="I24" s="227"/>
      <c r="J24" s="228"/>
      <c r="K24" s="194"/>
      <c r="L24" s="195"/>
      <c r="M24" s="197"/>
      <c r="N24" s="199"/>
      <c r="O24" s="219" t="s">
        <v>17</v>
      </c>
      <c r="P24" s="220"/>
      <c r="Q24" s="219">
        <v>0.216</v>
      </c>
      <c r="R24" s="220"/>
      <c r="S24" s="302" t="s">
        <v>227</v>
      </c>
      <c r="T24" s="303"/>
      <c r="U24" s="207"/>
      <c r="V24" s="208"/>
      <c r="W24" s="207"/>
      <c r="X24" s="208"/>
      <c r="Y24" s="218"/>
      <c r="Z24" s="204"/>
    </row>
    <row r="25" spans="1:26" s="10" customFormat="1" ht="24.75" customHeight="1">
      <c r="A25" s="7"/>
      <c r="B25" s="305"/>
      <c r="C25" s="223" t="s">
        <v>174</v>
      </c>
      <c r="D25" s="224"/>
      <c r="E25" s="224"/>
      <c r="F25" s="224"/>
      <c r="G25" s="224"/>
      <c r="H25" s="224"/>
      <c r="I25" s="224"/>
      <c r="J25" s="225"/>
      <c r="K25" s="229">
        <v>80</v>
      </c>
      <c r="L25" s="230"/>
      <c r="M25" s="197"/>
      <c r="N25" s="199"/>
      <c r="O25" s="251" t="s">
        <v>16</v>
      </c>
      <c r="P25" s="252"/>
      <c r="Q25" s="202">
        <v>0.216</v>
      </c>
      <c r="R25" s="203"/>
      <c r="S25" s="221" t="s">
        <v>20</v>
      </c>
      <c r="T25" s="222"/>
      <c r="U25" s="207"/>
      <c r="V25" s="208"/>
      <c r="W25" s="207"/>
      <c r="X25" s="208"/>
      <c r="Y25" s="215">
        <v>8850</v>
      </c>
      <c r="Z25" s="204"/>
    </row>
    <row r="26" spans="1:26" s="10" customFormat="1" ht="24.75" customHeight="1" thickBot="1">
      <c r="A26" s="7"/>
      <c r="B26" s="305"/>
      <c r="C26" s="189"/>
      <c r="D26" s="190"/>
      <c r="E26" s="190"/>
      <c r="F26" s="190"/>
      <c r="G26" s="190"/>
      <c r="H26" s="190"/>
      <c r="I26" s="190"/>
      <c r="J26" s="191"/>
      <c r="K26" s="194"/>
      <c r="L26" s="195"/>
      <c r="M26" s="296"/>
      <c r="N26" s="284"/>
      <c r="O26" s="202" t="s">
        <v>17</v>
      </c>
      <c r="P26" s="203"/>
      <c r="Q26" s="202">
        <v>0.216</v>
      </c>
      <c r="R26" s="203"/>
      <c r="S26" s="221" t="s">
        <v>20</v>
      </c>
      <c r="T26" s="222"/>
      <c r="U26" s="209"/>
      <c r="V26" s="210"/>
      <c r="W26" s="209"/>
      <c r="X26" s="210"/>
      <c r="Y26" s="214"/>
      <c r="Z26" s="204"/>
    </row>
    <row r="27" spans="1:26" s="10" customFormat="1" ht="24.75" customHeight="1">
      <c r="A27" s="7"/>
      <c r="B27" s="305"/>
      <c r="C27" s="186" t="s">
        <v>178</v>
      </c>
      <c r="D27" s="187"/>
      <c r="E27" s="187"/>
      <c r="F27" s="187"/>
      <c r="G27" s="187"/>
      <c r="H27" s="187"/>
      <c r="I27" s="187"/>
      <c r="J27" s="188"/>
      <c r="K27" s="192">
        <v>90</v>
      </c>
      <c r="L27" s="193"/>
      <c r="M27" s="196"/>
      <c r="N27" s="198"/>
      <c r="O27" s="200" t="s">
        <v>16</v>
      </c>
      <c r="P27" s="201"/>
      <c r="Q27" s="261">
        <v>0.216</v>
      </c>
      <c r="R27" s="262"/>
      <c r="S27" s="273" t="s">
        <v>20</v>
      </c>
      <c r="T27" s="274"/>
      <c r="U27" s="205">
        <v>76.032</v>
      </c>
      <c r="V27" s="206"/>
      <c r="W27" s="205">
        <v>89.856</v>
      </c>
      <c r="X27" s="206"/>
      <c r="Y27" s="213">
        <v>9960</v>
      </c>
      <c r="Z27" s="204" t="s">
        <v>11</v>
      </c>
    </row>
    <row r="28" spans="1:26" s="10" customFormat="1" ht="24.75" customHeight="1">
      <c r="A28" s="7"/>
      <c r="B28" s="305"/>
      <c r="C28" s="189"/>
      <c r="D28" s="190"/>
      <c r="E28" s="190"/>
      <c r="F28" s="190"/>
      <c r="G28" s="190"/>
      <c r="H28" s="190"/>
      <c r="I28" s="190"/>
      <c r="J28" s="191"/>
      <c r="K28" s="194"/>
      <c r="L28" s="195"/>
      <c r="M28" s="197"/>
      <c r="N28" s="199"/>
      <c r="O28" s="202" t="s">
        <v>17</v>
      </c>
      <c r="P28" s="203"/>
      <c r="Q28" s="263"/>
      <c r="R28" s="264"/>
      <c r="S28" s="275"/>
      <c r="T28" s="276"/>
      <c r="U28" s="207"/>
      <c r="V28" s="208"/>
      <c r="W28" s="207"/>
      <c r="X28" s="208"/>
      <c r="Y28" s="214"/>
      <c r="Z28" s="204"/>
    </row>
    <row r="29" spans="1:26" s="10" customFormat="1" ht="24.75" customHeight="1">
      <c r="A29" s="7"/>
      <c r="B29" s="305"/>
      <c r="C29" s="226" t="s">
        <v>167</v>
      </c>
      <c r="D29" s="227"/>
      <c r="E29" s="227"/>
      <c r="F29" s="227"/>
      <c r="G29" s="227"/>
      <c r="H29" s="227"/>
      <c r="I29" s="227"/>
      <c r="J29" s="228"/>
      <c r="K29" s="231">
        <v>100</v>
      </c>
      <c r="L29" s="232"/>
      <c r="M29" s="197" t="s">
        <v>168</v>
      </c>
      <c r="N29" s="295"/>
      <c r="O29" s="298" t="s">
        <v>16</v>
      </c>
      <c r="P29" s="299"/>
      <c r="Q29" s="263"/>
      <c r="R29" s="264"/>
      <c r="S29" s="275"/>
      <c r="T29" s="276"/>
      <c r="U29" s="207"/>
      <c r="V29" s="208"/>
      <c r="W29" s="207"/>
      <c r="X29" s="208"/>
      <c r="Y29" s="218">
        <v>11070</v>
      </c>
      <c r="Z29" s="204"/>
    </row>
    <row r="30" spans="1:26" s="10" customFormat="1" ht="24.75" customHeight="1">
      <c r="A30" s="7"/>
      <c r="B30" s="305"/>
      <c r="C30" s="226"/>
      <c r="D30" s="227"/>
      <c r="E30" s="227"/>
      <c r="F30" s="227"/>
      <c r="G30" s="227"/>
      <c r="H30" s="227"/>
      <c r="I30" s="227"/>
      <c r="J30" s="228"/>
      <c r="K30" s="231"/>
      <c r="L30" s="232"/>
      <c r="M30" s="197"/>
      <c r="N30" s="295"/>
      <c r="O30" s="219" t="s">
        <v>17</v>
      </c>
      <c r="P30" s="220"/>
      <c r="Q30" s="263"/>
      <c r="R30" s="264"/>
      <c r="S30" s="275"/>
      <c r="T30" s="276"/>
      <c r="U30" s="207"/>
      <c r="V30" s="208"/>
      <c r="W30" s="207"/>
      <c r="X30" s="208"/>
      <c r="Y30" s="218"/>
      <c r="Z30" s="204"/>
    </row>
    <row r="31" spans="1:26" s="10" customFormat="1" ht="24.75" customHeight="1">
      <c r="A31" s="7"/>
      <c r="B31" s="305"/>
      <c r="C31" s="223" t="s">
        <v>172</v>
      </c>
      <c r="D31" s="224"/>
      <c r="E31" s="224"/>
      <c r="F31" s="224"/>
      <c r="G31" s="224"/>
      <c r="H31" s="224"/>
      <c r="I31" s="224"/>
      <c r="J31" s="225"/>
      <c r="K31" s="229">
        <v>120</v>
      </c>
      <c r="L31" s="230"/>
      <c r="M31" s="197"/>
      <c r="N31" s="295"/>
      <c r="O31" s="251" t="s">
        <v>16</v>
      </c>
      <c r="P31" s="252"/>
      <c r="Q31" s="263"/>
      <c r="R31" s="264"/>
      <c r="S31" s="275"/>
      <c r="T31" s="276"/>
      <c r="U31" s="207"/>
      <c r="V31" s="208"/>
      <c r="W31" s="207"/>
      <c r="X31" s="208"/>
      <c r="Y31" s="215">
        <v>13290</v>
      </c>
      <c r="Z31" s="204"/>
    </row>
    <row r="32" spans="1:26" s="10" customFormat="1" ht="24.75" customHeight="1">
      <c r="A32" s="7"/>
      <c r="B32" s="305"/>
      <c r="C32" s="189"/>
      <c r="D32" s="190"/>
      <c r="E32" s="190"/>
      <c r="F32" s="190"/>
      <c r="G32" s="190"/>
      <c r="H32" s="190"/>
      <c r="I32" s="190"/>
      <c r="J32" s="191"/>
      <c r="K32" s="194"/>
      <c r="L32" s="195"/>
      <c r="M32" s="197"/>
      <c r="N32" s="295"/>
      <c r="O32" s="202" t="s">
        <v>17</v>
      </c>
      <c r="P32" s="203"/>
      <c r="Q32" s="263"/>
      <c r="R32" s="264"/>
      <c r="S32" s="275"/>
      <c r="T32" s="276"/>
      <c r="U32" s="207"/>
      <c r="V32" s="208"/>
      <c r="W32" s="207"/>
      <c r="X32" s="208"/>
      <c r="Y32" s="218"/>
      <c r="Z32" s="204"/>
    </row>
    <row r="33" spans="1:26" s="10" customFormat="1" ht="24.75" customHeight="1">
      <c r="A33" s="7"/>
      <c r="B33" s="305"/>
      <c r="C33" s="223" t="s">
        <v>100</v>
      </c>
      <c r="D33" s="224"/>
      <c r="E33" s="224"/>
      <c r="F33" s="224"/>
      <c r="G33" s="224"/>
      <c r="H33" s="224"/>
      <c r="I33" s="224"/>
      <c r="J33" s="225"/>
      <c r="K33" s="229">
        <v>140</v>
      </c>
      <c r="L33" s="230"/>
      <c r="M33" s="197"/>
      <c r="N33" s="295"/>
      <c r="O33" s="251" t="s">
        <v>16</v>
      </c>
      <c r="P33" s="252"/>
      <c r="Q33" s="263"/>
      <c r="R33" s="264"/>
      <c r="S33" s="275"/>
      <c r="T33" s="276"/>
      <c r="U33" s="207"/>
      <c r="V33" s="208"/>
      <c r="W33" s="207"/>
      <c r="X33" s="208"/>
      <c r="Y33" s="215">
        <v>15480</v>
      </c>
      <c r="Z33" s="204"/>
    </row>
    <row r="34" spans="1:26" s="10" customFormat="1" ht="24.75" customHeight="1" thickBot="1">
      <c r="A34" s="7"/>
      <c r="B34" s="305"/>
      <c r="C34" s="189"/>
      <c r="D34" s="190"/>
      <c r="E34" s="190"/>
      <c r="F34" s="190"/>
      <c r="G34" s="190"/>
      <c r="H34" s="190"/>
      <c r="I34" s="190"/>
      <c r="J34" s="191"/>
      <c r="K34" s="194"/>
      <c r="L34" s="195"/>
      <c r="M34" s="296"/>
      <c r="N34" s="297"/>
      <c r="O34" s="202" t="s">
        <v>17</v>
      </c>
      <c r="P34" s="203"/>
      <c r="Q34" s="265"/>
      <c r="R34" s="266"/>
      <c r="S34" s="277"/>
      <c r="T34" s="278"/>
      <c r="U34" s="209"/>
      <c r="V34" s="210"/>
      <c r="W34" s="209"/>
      <c r="X34" s="210"/>
      <c r="Y34" s="214"/>
      <c r="Z34" s="204"/>
    </row>
    <row r="35" spans="1:26" s="10" customFormat="1" ht="24.75" customHeight="1">
      <c r="A35" s="7"/>
      <c r="B35" s="305"/>
      <c r="C35" s="186" t="s">
        <v>177</v>
      </c>
      <c r="D35" s="187"/>
      <c r="E35" s="187"/>
      <c r="F35" s="187"/>
      <c r="G35" s="187"/>
      <c r="H35" s="187"/>
      <c r="I35" s="187"/>
      <c r="J35" s="188"/>
      <c r="K35" s="192">
        <v>100</v>
      </c>
      <c r="L35" s="193"/>
      <c r="M35" s="343" t="s">
        <v>113</v>
      </c>
      <c r="N35" s="253" t="s">
        <v>115</v>
      </c>
      <c r="O35" s="200" t="s">
        <v>16</v>
      </c>
      <c r="P35" s="201"/>
      <c r="Q35" s="261">
        <v>0.216</v>
      </c>
      <c r="R35" s="262"/>
      <c r="S35" s="273" t="s">
        <v>20</v>
      </c>
      <c r="T35" s="274"/>
      <c r="U35" s="205">
        <v>76.032</v>
      </c>
      <c r="V35" s="206"/>
      <c r="W35" s="205">
        <v>89.856</v>
      </c>
      <c r="X35" s="206"/>
      <c r="Y35" s="213">
        <v>10890</v>
      </c>
      <c r="Z35" s="217" t="s">
        <v>13</v>
      </c>
    </row>
    <row r="36" spans="1:26" s="10" customFormat="1" ht="24.75" customHeight="1">
      <c r="A36" s="7"/>
      <c r="B36" s="305"/>
      <c r="C36" s="189"/>
      <c r="D36" s="190"/>
      <c r="E36" s="190"/>
      <c r="F36" s="190"/>
      <c r="G36" s="190"/>
      <c r="H36" s="190"/>
      <c r="I36" s="190"/>
      <c r="J36" s="191"/>
      <c r="K36" s="194"/>
      <c r="L36" s="195"/>
      <c r="M36" s="344"/>
      <c r="N36" s="254"/>
      <c r="O36" s="202" t="s">
        <v>17</v>
      </c>
      <c r="P36" s="203"/>
      <c r="Q36" s="263"/>
      <c r="R36" s="264"/>
      <c r="S36" s="275"/>
      <c r="T36" s="276"/>
      <c r="U36" s="207"/>
      <c r="V36" s="208"/>
      <c r="W36" s="207"/>
      <c r="X36" s="208"/>
      <c r="Y36" s="214"/>
      <c r="Z36" s="217"/>
    </row>
    <row r="37" spans="1:26" s="10" customFormat="1" ht="24.75" customHeight="1">
      <c r="A37" s="7"/>
      <c r="B37" s="14"/>
      <c r="C37" s="223" t="s">
        <v>102</v>
      </c>
      <c r="D37" s="224"/>
      <c r="E37" s="224"/>
      <c r="F37" s="224"/>
      <c r="G37" s="224"/>
      <c r="H37" s="224"/>
      <c r="I37" s="224"/>
      <c r="J37" s="225"/>
      <c r="K37" s="229">
        <v>110</v>
      </c>
      <c r="L37" s="230"/>
      <c r="M37" s="344"/>
      <c r="N37" s="254"/>
      <c r="O37" s="251" t="s">
        <v>16</v>
      </c>
      <c r="P37" s="252"/>
      <c r="Q37" s="263"/>
      <c r="R37" s="264"/>
      <c r="S37" s="275"/>
      <c r="T37" s="276"/>
      <c r="U37" s="207"/>
      <c r="V37" s="208"/>
      <c r="W37" s="207"/>
      <c r="X37" s="208"/>
      <c r="Y37" s="215">
        <v>11970</v>
      </c>
      <c r="Z37" s="217"/>
    </row>
    <row r="38" spans="1:26" s="10" customFormat="1" ht="24.75" customHeight="1">
      <c r="A38" s="7"/>
      <c r="B38" s="14"/>
      <c r="C38" s="189"/>
      <c r="D38" s="190"/>
      <c r="E38" s="190"/>
      <c r="F38" s="190"/>
      <c r="G38" s="190"/>
      <c r="H38" s="190"/>
      <c r="I38" s="190"/>
      <c r="J38" s="191"/>
      <c r="K38" s="194"/>
      <c r="L38" s="195"/>
      <c r="M38" s="344"/>
      <c r="N38" s="254"/>
      <c r="O38" s="202" t="s">
        <v>17</v>
      </c>
      <c r="P38" s="203"/>
      <c r="Q38" s="263"/>
      <c r="R38" s="264"/>
      <c r="S38" s="275"/>
      <c r="T38" s="276"/>
      <c r="U38" s="207"/>
      <c r="V38" s="208"/>
      <c r="W38" s="207"/>
      <c r="X38" s="208"/>
      <c r="Y38" s="214"/>
      <c r="Z38" s="217"/>
    </row>
    <row r="39" spans="1:26" s="10" customFormat="1" ht="24.75" customHeight="1">
      <c r="A39" s="7"/>
      <c r="B39" s="14"/>
      <c r="C39" s="223" t="s">
        <v>103</v>
      </c>
      <c r="D39" s="224"/>
      <c r="E39" s="224"/>
      <c r="F39" s="224"/>
      <c r="G39" s="224"/>
      <c r="H39" s="224"/>
      <c r="I39" s="224"/>
      <c r="J39" s="225"/>
      <c r="K39" s="229">
        <v>120</v>
      </c>
      <c r="L39" s="230"/>
      <c r="M39" s="344"/>
      <c r="N39" s="254"/>
      <c r="O39" s="251" t="s">
        <v>16</v>
      </c>
      <c r="P39" s="252"/>
      <c r="Q39" s="263"/>
      <c r="R39" s="264"/>
      <c r="S39" s="275"/>
      <c r="T39" s="276"/>
      <c r="U39" s="207"/>
      <c r="V39" s="208"/>
      <c r="W39" s="207"/>
      <c r="X39" s="208"/>
      <c r="Y39" s="215">
        <v>13050</v>
      </c>
      <c r="Z39" s="217"/>
    </row>
    <row r="40" spans="1:26" s="10" customFormat="1" ht="24.75" customHeight="1" thickBot="1">
      <c r="A40" s="7"/>
      <c r="B40" s="14"/>
      <c r="C40" s="328"/>
      <c r="D40" s="329"/>
      <c r="E40" s="329"/>
      <c r="F40" s="329"/>
      <c r="G40" s="329"/>
      <c r="H40" s="329"/>
      <c r="I40" s="329"/>
      <c r="J40" s="330"/>
      <c r="K40" s="322"/>
      <c r="L40" s="323"/>
      <c r="M40" s="345"/>
      <c r="N40" s="255"/>
      <c r="O40" s="301" t="s">
        <v>17</v>
      </c>
      <c r="P40" s="300"/>
      <c r="Q40" s="265"/>
      <c r="R40" s="266"/>
      <c r="S40" s="277"/>
      <c r="T40" s="278"/>
      <c r="U40" s="209"/>
      <c r="V40" s="210"/>
      <c r="W40" s="209"/>
      <c r="X40" s="210"/>
      <c r="Y40" s="216"/>
      <c r="Z40" s="217"/>
    </row>
    <row r="41" spans="1:26" s="10" customFormat="1" ht="24.75" customHeight="1">
      <c r="A41" s="7"/>
      <c r="B41" s="6"/>
      <c r="C41" s="186" t="s">
        <v>101</v>
      </c>
      <c r="D41" s="187"/>
      <c r="E41" s="187"/>
      <c r="F41" s="187"/>
      <c r="G41" s="187"/>
      <c r="H41" s="187"/>
      <c r="I41" s="187"/>
      <c r="J41" s="188"/>
      <c r="K41" s="192">
        <v>140</v>
      </c>
      <c r="L41" s="193"/>
      <c r="M41" s="196" t="s">
        <v>113</v>
      </c>
      <c r="N41" s="198" t="s">
        <v>28</v>
      </c>
      <c r="O41" s="200" t="s">
        <v>16</v>
      </c>
      <c r="P41" s="201"/>
      <c r="Q41" s="267">
        <v>0.216</v>
      </c>
      <c r="R41" s="268"/>
      <c r="S41" s="279" t="s">
        <v>20</v>
      </c>
      <c r="T41" s="280"/>
      <c r="U41" s="205">
        <v>76.032</v>
      </c>
      <c r="V41" s="206"/>
      <c r="W41" s="205">
        <v>89.856</v>
      </c>
      <c r="X41" s="206"/>
      <c r="Y41" s="213">
        <v>15240</v>
      </c>
      <c r="Z41" s="217" t="s">
        <v>12</v>
      </c>
    </row>
    <row r="42" spans="1:26" s="10" customFormat="1" ht="24.75" customHeight="1" thickBot="1">
      <c r="A42" s="7"/>
      <c r="B42" s="6"/>
      <c r="C42" s="226"/>
      <c r="D42" s="227"/>
      <c r="E42" s="227"/>
      <c r="F42" s="227"/>
      <c r="G42" s="227"/>
      <c r="H42" s="227"/>
      <c r="I42" s="227"/>
      <c r="J42" s="228"/>
      <c r="K42" s="231"/>
      <c r="L42" s="232"/>
      <c r="M42" s="197"/>
      <c r="N42" s="199"/>
      <c r="O42" s="219" t="s">
        <v>17</v>
      </c>
      <c r="P42" s="220"/>
      <c r="Q42" s="219">
        <v>0.216</v>
      </c>
      <c r="R42" s="220"/>
      <c r="S42" s="302" t="s">
        <v>20</v>
      </c>
      <c r="T42" s="303"/>
      <c r="U42" s="207"/>
      <c r="V42" s="208"/>
      <c r="W42" s="207"/>
      <c r="X42" s="208"/>
      <c r="Y42" s="216"/>
      <c r="Z42" s="217"/>
    </row>
    <row r="43" spans="1:26" s="10" customFormat="1" ht="24.75" customHeight="1">
      <c r="A43" s="7"/>
      <c r="B43" s="6"/>
      <c r="C43" s="186" t="s">
        <v>169</v>
      </c>
      <c r="D43" s="187"/>
      <c r="E43" s="187"/>
      <c r="F43" s="187"/>
      <c r="G43" s="187"/>
      <c r="H43" s="187"/>
      <c r="I43" s="187"/>
      <c r="J43" s="188"/>
      <c r="K43" s="192">
        <v>160</v>
      </c>
      <c r="L43" s="193"/>
      <c r="M43" s="196" t="s">
        <v>113</v>
      </c>
      <c r="N43" s="198" t="s">
        <v>114</v>
      </c>
      <c r="O43" s="200" t="s">
        <v>16</v>
      </c>
      <c r="P43" s="201"/>
      <c r="Q43" s="267">
        <v>0.216</v>
      </c>
      <c r="R43" s="268"/>
      <c r="S43" s="279" t="s">
        <v>20</v>
      </c>
      <c r="T43" s="280"/>
      <c r="U43" s="205">
        <v>76.032</v>
      </c>
      <c r="V43" s="206"/>
      <c r="W43" s="205">
        <v>89.856</v>
      </c>
      <c r="X43" s="206"/>
      <c r="Y43" s="218">
        <v>17400</v>
      </c>
      <c r="Z43" s="217" t="s">
        <v>14</v>
      </c>
    </row>
    <row r="44" spans="1:26" s="10" customFormat="1" ht="24.75" customHeight="1">
      <c r="A44" s="7"/>
      <c r="B44" s="6"/>
      <c r="C44" s="189"/>
      <c r="D44" s="190"/>
      <c r="E44" s="190"/>
      <c r="F44" s="190"/>
      <c r="G44" s="190"/>
      <c r="H44" s="190"/>
      <c r="I44" s="190"/>
      <c r="J44" s="191"/>
      <c r="K44" s="194"/>
      <c r="L44" s="195"/>
      <c r="M44" s="197"/>
      <c r="N44" s="199"/>
      <c r="O44" s="202" t="s">
        <v>17</v>
      </c>
      <c r="P44" s="203"/>
      <c r="Q44" s="202">
        <v>0.216</v>
      </c>
      <c r="R44" s="203"/>
      <c r="S44" s="221" t="s">
        <v>20</v>
      </c>
      <c r="T44" s="222"/>
      <c r="U44" s="207"/>
      <c r="V44" s="208"/>
      <c r="W44" s="207"/>
      <c r="X44" s="208"/>
      <c r="Y44" s="218"/>
      <c r="Z44" s="217"/>
    </row>
    <row r="45" spans="1:26" s="10" customFormat="1" ht="24.75" customHeight="1">
      <c r="A45" s="7"/>
      <c r="B45" s="8"/>
      <c r="C45" s="282" t="s">
        <v>104</v>
      </c>
      <c r="D45" s="283"/>
      <c r="E45" s="283"/>
      <c r="F45" s="283"/>
      <c r="G45" s="283"/>
      <c r="H45" s="283"/>
      <c r="I45" s="283"/>
      <c r="J45" s="283"/>
      <c r="K45" s="281">
        <v>170</v>
      </c>
      <c r="L45" s="285"/>
      <c r="M45" s="197"/>
      <c r="N45" s="199"/>
      <c r="O45" s="203" t="s">
        <v>125</v>
      </c>
      <c r="P45" s="250"/>
      <c r="Q45" s="250">
        <v>0.1728</v>
      </c>
      <c r="R45" s="250"/>
      <c r="S45" s="258" t="s">
        <v>149</v>
      </c>
      <c r="T45" s="258"/>
      <c r="U45" s="257">
        <v>76.032</v>
      </c>
      <c r="V45" s="251"/>
      <c r="W45" s="257">
        <v>89.856</v>
      </c>
      <c r="X45" s="257"/>
      <c r="Y45" s="215">
        <v>18480</v>
      </c>
      <c r="Z45" s="217"/>
    </row>
    <row r="46" spans="1:26" s="10" customFormat="1" ht="24.75" customHeight="1">
      <c r="A46" s="7"/>
      <c r="B46" s="8"/>
      <c r="C46" s="282"/>
      <c r="D46" s="283"/>
      <c r="E46" s="283"/>
      <c r="F46" s="283"/>
      <c r="G46" s="283"/>
      <c r="H46" s="283"/>
      <c r="I46" s="283"/>
      <c r="J46" s="283"/>
      <c r="K46" s="281"/>
      <c r="L46" s="285"/>
      <c r="M46" s="197"/>
      <c r="N46" s="199"/>
      <c r="O46" s="203" t="s">
        <v>22</v>
      </c>
      <c r="P46" s="250"/>
      <c r="Q46" s="250">
        <v>0.144</v>
      </c>
      <c r="R46" s="250"/>
      <c r="S46" s="258" t="s">
        <v>21</v>
      </c>
      <c r="T46" s="258"/>
      <c r="U46" s="257"/>
      <c r="V46" s="251"/>
      <c r="W46" s="257"/>
      <c r="X46" s="257"/>
      <c r="Y46" s="218"/>
      <c r="Z46" s="217"/>
    </row>
    <row r="47" spans="1:27" s="10" customFormat="1" ht="24.75" customHeight="1">
      <c r="A47" s="7"/>
      <c r="B47" s="9"/>
      <c r="C47" s="282"/>
      <c r="D47" s="283"/>
      <c r="E47" s="283"/>
      <c r="F47" s="283"/>
      <c r="G47" s="283"/>
      <c r="H47" s="283"/>
      <c r="I47" s="283"/>
      <c r="J47" s="283"/>
      <c r="K47" s="281"/>
      <c r="L47" s="285"/>
      <c r="M47" s="197"/>
      <c r="N47" s="199"/>
      <c r="O47" s="203" t="s">
        <v>19</v>
      </c>
      <c r="P47" s="250"/>
      <c r="Q47" s="250"/>
      <c r="R47" s="250"/>
      <c r="S47" s="258"/>
      <c r="T47" s="258"/>
      <c r="U47" s="257"/>
      <c r="V47" s="251"/>
      <c r="W47" s="257"/>
      <c r="X47" s="257"/>
      <c r="Y47" s="214"/>
      <c r="Z47" s="217"/>
      <c r="AA47" s="8"/>
    </row>
    <row r="48" spans="1:27" s="10" customFormat="1" ht="24.75" customHeight="1">
      <c r="A48" s="7"/>
      <c r="B48" s="9"/>
      <c r="C48" s="282" t="s">
        <v>105</v>
      </c>
      <c r="D48" s="283"/>
      <c r="E48" s="283"/>
      <c r="F48" s="283"/>
      <c r="G48" s="283"/>
      <c r="H48" s="283"/>
      <c r="I48" s="283"/>
      <c r="J48" s="283"/>
      <c r="K48" s="281">
        <v>180</v>
      </c>
      <c r="L48" s="285"/>
      <c r="M48" s="197"/>
      <c r="N48" s="199"/>
      <c r="O48" s="203" t="s">
        <v>125</v>
      </c>
      <c r="P48" s="250"/>
      <c r="Q48" s="250">
        <v>0.1728</v>
      </c>
      <c r="R48" s="250"/>
      <c r="S48" s="258" t="s">
        <v>149</v>
      </c>
      <c r="T48" s="258"/>
      <c r="U48" s="257">
        <v>76.032</v>
      </c>
      <c r="V48" s="257"/>
      <c r="W48" s="256">
        <v>89.856</v>
      </c>
      <c r="X48" s="256"/>
      <c r="Y48" s="304">
        <v>19590</v>
      </c>
      <c r="Z48" s="217"/>
      <c r="AA48" s="8"/>
    </row>
    <row r="49" spans="1:27" s="10" customFormat="1" ht="24.75" customHeight="1">
      <c r="A49" s="7"/>
      <c r="B49" s="9"/>
      <c r="C49" s="282"/>
      <c r="D49" s="283"/>
      <c r="E49" s="283"/>
      <c r="F49" s="283"/>
      <c r="G49" s="283"/>
      <c r="H49" s="283"/>
      <c r="I49" s="283"/>
      <c r="J49" s="283"/>
      <c r="K49" s="281"/>
      <c r="L49" s="285"/>
      <c r="M49" s="197"/>
      <c r="N49" s="199"/>
      <c r="O49" s="203" t="s">
        <v>22</v>
      </c>
      <c r="P49" s="250"/>
      <c r="Q49" s="250">
        <v>0.144</v>
      </c>
      <c r="R49" s="250"/>
      <c r="S49" s="258" t="s">
        <v>21</v>
      </c>
      <c r="T49" s="258"/>
      <c r="U49" s="257"/>
      <c r="V49" s="257"/>
      <c r="W49" s="257"/>
      <c r="X49" s="257"/>
      <c r="Y49" s="304"/>
      <c r="Z49" s="217"/>
      <c r="AA49" s="8"/>
    </row>
    <row r="50" spans="1:27" s="10" customFormat="1" ht="24.75" customHeight="1">
      <c r="A50" s="7"/>
      <c r="B50" s="9"/>
      <c r="C50" s="282"/>
      <c r="D50" s="283"/>
      <c r="E50" s="283"/>
      <c r="F50" s="283"/>
      <c r="G50" s="283"/>
      <c r="H50" s="283"/>
      <c r="I50" s="283"/>
      <c r="J50" s="283"/>
      <c r="K50" s="281"/>
      <c r="L50" s="285"/>
      <c r="M50" s="197"/>
      <c r="N50" s="199"/>
      <c r="O50" s="203" t="s">
        <v>19</v>
      </c>
      <c r="P50" s="250"/>
      <c r="Q50" s="250"/>
      <c r="R50" s="250"/>
      <c r="S50" s="258"/>
      <c r="T50" s="258"/>
      <c r="U50" s="257"/>
      <c r="V50" s="257"/>
      <c r="W50" s="257"/>
      <c r="X50" s="257"/>
      <c r="Y50" s="304"/>
      <c r="Z50" s="217"/>
      <c r="AA50" s="8"/>
    </row>
    <row r="51" spans="1:27" s="10" customFormat="1" ht="24.75" customHeight="1">
      <c r="A51" s="7"/>
      <c r="B51" s="9"/>
      <c r="C51" s="282" t="s">
        <v>106</v>
      </c>
      <c r="D51" s="283"/>
      <c r="E51" s="283"/>
      <c r="F51" s="283"/>
      <c r="G51" s="283"/>
      <c r="H51" s="283"/>
      <c r="I51" s="283"/>
      <c r="J51" s="283"/>
      <c r="K51" s="281">
        <v>190</v>
      </c>
      <c r="L51" s="285"/>
      <c r="M51" s="197"/>
      <c r="N51" s="199"/>
      <c r="O51" s="252" t="s">
        <v>22</v>
      </c>
      <c r="P51" s="257"/>
      <c r="Q51" s="250"/>
      <c r="R51" s="250"/>
      <c r="S51" s="258" t="s">
        <v>23</v>
      </c>
      <c r="T51" s="258"/>
      <c r="U51" s="257">
        <v>69.696</v>
      </c>
      <c r="V51" s="257"/>
      <c r="W51" s="257">
        <v>82.368</v>
      </c>
      <c r="X51" s="257"/>
      <c r="Y51" s="215">
        <v>20670</v>
      </c>
      <c r="Z51" s="217"/>
      <c r="AA51" s="8"/>
    </row>
    <row r="52" spans="1:27" s="10" customFormat="1" ht="24.75" customHeight="1" thickBot="1">
      <c r="A52" s="7"/>
      <c r="B52" s="9"/>
      <c r="C52" s="288"/>
      <c r="D52" s="289"/>
      <c r="E52" s="289"/>
      <c r="F52" s="289"/>
      <c r="G52" s="289"/>
      <c r="H52" s="289"/>
      <c r="I52" s="289"/>
      <c r="J52" s="289"/>
      <c r="K52" s="290"/>
      <c r="L52" s="291"/>
      <c r="M52" s="296"/>
      <c r="N52" s="284"/>
      <c r="O52" s="300" t="s">
        <v>19</v>
      </c>
      <c r="P52" s="272"/>
      <c r="Q52" s="272"/>
      <c r="R52" s="272"/>
      <c r="S52" s="259" t="s">
        <v>21</v>
      </c>
      <c r="T52" s="259"/>
      <c r="U52" s="260">
        <v>76.032</v>
      </c>
      <c r="V52" s="260"/>
      <c r="W52" s="260">
        <v>89.856</v>
      </c>
      <c r="X52" s="260"/>
      <c r="Y52" s="216"/>
      <c r="Z52" s="217"/>
      <c r="AA52" s="8"/>
    </row>
    <row r="53" spans="1:27" s="10" customFormat="1" ht="24.75" customHeight="1">
      <c r="A53" s="7"/>
      <c r="B53" s="9"/>
      <c r="C53" s="293" t="s">
        <v>228</v>
      </c>
      <c r="D53" s="294"/>
      <c r="E53" s="294"/>
      <c r="F53" s="294"/>
      <c r="G53" s="294"/>
      <c r="H53" s="294"/>
      <c r="I53" s="294"/>
      <c r="J53" s="294"/>
      <c r="K53" s="292">
        <v>100</v>
      </c>
      <c r="L53" s="292"/>
      <c r="M53" s="269" t="s">
        <v>117</v>
      </c>
      <c r="N53" s="198" t="s">
        <v>116</v>
      </c>
      <c r="O53" s="346" t="s">
        <v>25</v>
      </c>
      <c r="P53" s="346"/>
      <c r="Q53" s="346"/>
      <c r="R53" s="346"/>
      <c r="S53" s="346"/>
      <c r="T53" s="346"/>
      <c r="U53" s="346"/>
      <c r="V53" s="346"/>
      <c r="W53" s="346"/>
      <c r="X53" s="346"/>
      <c r="Y53" s="213">
        <v>10890</v>
      </c>
      <c r="Z53" s="217" t="s">
        <v>26</v>
      </c>
      <c r="AA53" s="8"/>
    </row>
    <row r="54" spans="1:27" s="10" customFormat="1" ht="24.75" customHeight="1">
      <c r="A54" s="7"/>
      <c r="B54" s="9"/>
      <c r="C54" s="282"/>
      <c r="D54" s="283"/>
      <c r="E54" s="283"/>
      <c r="F54" s="283"/>
      <c r="G54" s="283"/>
      <c r="H54" s="283"/>
      <c r="I54" s="283"/>
      <c r="J54" s="283"/>
      <c r="K54" s="281"/>
      <c r="L54" s="281"/>
      <c r="M54" s="270"/>
      <c r="N54" s="199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214"/>
      <c r="Z54" s="217"/>
      <c r="AA54" s="8"/>
    </row>
    <row r="55" spans="1:27" s="10" customFormat="1" ht="24.75" customHeight="1">
      <c r="A55" s="7"/>
      <c r="B55" s="9"/>
      <c r="C55" s="282" t="s">
        <v>229</v>
      </c>
      <c r="D55" s="283"/>
      <c r="E55" s="283"/>
      <c r="F55" s="283"/>
      <c r="G55" s="283"/>
      <c r="H55" s="283"/>
      <c r="I55" s="283"/>
      <c r="J55" s="283"/>
      <c r="K55" s="281">
        <v>110</v>
      </c>
      <c r="L55" s="281"/>
      <c r="M55" s="270"/>
      <c r="N55" s="199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215">
        <v>11970</v>
      </c>
      <c r="Z55" s="217"/>
      <c r="AA55" s="8"/>
    </row>
    <row r="56" spans="1:27" s="10" customFormat="1" ht="24.75" customHeight="1">
      <c r="A56" s="7"/>
      <c r="B56" s="9"/>
      <c r="C56" s="282"/>
      <c r="D56" s="283"/>
      <c r="E56" s="283"/>
      <c r="F56" s="283"/>
      <c r="G56" s="283"/>
      <c r="H56" s="283"/>
      <c r="I56" s="283"/>
      <c r="J56" s="283"/>
      <c r="K56" s="281"/>
      <c r="L56" s="281"/>
      <c r="M56" s="270"/>
      <c r="N56" s="199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214"/>
      <c r="Z56" s="217"/>
      <c r="AA56" s="8"/>
    </row>
    <row r="57" spans="1:26" s="10" customFormat="1" ht="24.75" customHeight="1">
      <c r="A57" s="7"/>
      <c r="B57" s="8"/>
      <c r="C57" s="282" t="s">
        <v>230</v>
      </c>
      <c r="D57" s="283"/>
      <c r="E57" s="283"/>
      <c r="F57" s="283"/>
      <c r="G57" s="283"/>
      <c r="H57" s="283"/>
      <c r="I57" s="283"/>
      <c r="J57" s="283"/>
      <c r="K57" s="281">
        <v>130</v>
      </c>
      <c r="L57" s="281"/>
      <c r="M57" s="270"/>
      <c r="N57" s="199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215">
        <v>14130</v>
      </c>
      <c r="Z57" s="217"/>
    </row>
    <row r="58" spans="1:26" s="10" customFormat="1" ht="24.75" customHeight="1">
      <c r="A58" s="7"/>
      <c r="B58" s="8"/>
      <c r="C58" s="282"/>
      <c r="D58" s="283"/>
      <c r="E58" s="283"/>
      <c r="F58" s="283"/>
      <c r="G58" s="283"/>
      <c r="H58" s="283"/>
      <c r="I58" s="283"/>
      <c r="J58" s="283"/>
      <c r="K58" s="281"/>
      <c r="L58" s="281"/>
      <c r="M58" s="271"/>
      <c r="N58" s="286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214"/>
      <c r="Z58" s="217"/>
    </row>
    <row r="59" spans="1:26" s="10" customFormat="1" ht="24.75" customHeight="1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9"/>
    </row>
    <row r="60" spans="1:26" s="10" customFormat="1" ht="24.75" customHeight="1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9"/>
    </row>
    <row r="61" ht="15">
      <c r="C61" s="53"/>
    </row>
    <row r="62" spans="3:24" ht="18.75">
      <c r="C62" s="287" t="s">
        <v>122</v>
      </c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3:24" ht="15">
      <c r="C63" s="52" t="s">
        <v>123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ht="15">
      <c r="C64" s="52" t="s">
        <v>231</v>
      </c>
    </row>
    <row r="65" ht="15">
      <c r="C65" s="52" t="s">
        <v>124</v>
      </c>
    </row>
  </sheetData>
  <sheetProtection/>
  <mergeCells count="216">
    <mergeCell ref="Z23:Z26"/>
    <mergeCell ref="Z27:Z34"/>
    <mergeCell ref="Q27:R34"/>
    <mergeCell ref="S27:T34"/>
    <mergeCell ref="U27:V34"/>
    <mergeCell ref="W27:X34"/>
    <mergeCell ref="Y33:Y34"/>
    <mergeCell ref="U23:V26"/>
    <mergeCell ref="W23:X26"/>
    <mergeCell ref="C25:J26"/>
    <mergeCell ref="K25:L26"/>
    <mergeCell ref="O25:P25"/>
    <mergeCell ref="Q25:R25"/>
    <mergeCell ref="S25:T25"/>
    <mergeCell ref="C23:J24"/>
    <mergeCell ref="O26:P26"/>
    <mergeCell ref="Q26:R26"/>
    <mergeCell ref="S26:T26"/>
    <mergeCell ref="K23:L24"/>
    <mergeCell ref="O23:P23"/>
    <mergeCell ref="Q23:R23"/>
    <mergeCell ref="S23:T23"/>
    <mergeCell ref="M23:M26"/>
    <mergeCell ref="N23:N26"/>
    <mergeCell ref="O24:P24"/>
    <mergeCell ref="Q24:R24"/>
    <mergeCell ref="S24:T24"/>
    <mergeCell ref="O53:X58"/>
    <mergeCell ref="O31:P31"/>
    <mergeCell ref="W51:X51"/>
    <mergeCell ref="Q48:R48"/>
    <mergeCell ref="S43:T43"/>
    <mergeCell ref="S44:T44"/>
    <mergeCell ref="U45:V47"/>
    <mergeCell ref="S49:T50"/>
    <mergeCell ref="O32:P32"/>
    <mergeCell ref="O35:P35"/>
    <mergeCell ref="C41:J42"/>
    <mergeCell ref="C43:J44"/>
    <mergeCell ref="M35:M40"/>
    <mergeCell ref="K35:L36"/>
    <mergeCell ref="K37:L38"/>
    <mergeCell ref="K39:L40"/>
    <mergeCell ref="C35:J36"/>
    <mergeCell ref="C39:J40"/>
    <mergeCell ref="C37:J38"/>
    <mergeCell ref="M43:M52"/>
    <mergeCell ref="S10:T14"/>
    <mergeCell ref="Q17:R17"/>
    <mergeCell ref="Q21:R21"/>
    <mergeCell ref="Q10:R14"/>
    <mergeCell ref="S21:T21"/>
    <mergeCell ref="Q22:R22"/>
    <mergeCell ref="Q16:R16"/>
    <mergeCell ref="S15:T15"/>
    <mergeCell ref="C3:M3"/>
    <mergeCell ref="C4:M4"/>
    <mergeCell ref="C5:M5"/>
    <mergeCell ref="C8:M8"/>
    <mergeCell ref="M10:P11"/>
    <mergeCell ref="M12:N14"/>
    <mergeCell ref="C9:O9"/>
    <mergeCell ref="O12:P14"/>
    <mergeCell ref="C21:J22"/>
    <mergeCell ref="S18:T18"/>
    <mergeCell ref="M15:M18"/>
    <mergeCell ref="Q18:R18"/>
    <mergeCell ref="O15:P15"/>
    <mergeCell ref="O16:P16"/>
    <mergeCell ref="O17:P17"/>
    <mergeCell ref="Q15:R15"/>
    <mergeCell ref="S20:T20"/>
    <mergeCell ref="M19:M22"/>
    <mergeCell ref="K21:L22"/>
    <mergeCell ref="O19:P19"/>
    <mergeCell ref="O21:P21"/>
    <mergeCell ref="O20:P20"/>
    <mergeCell ref="O22:P22"/>
    <mergeCell ref="S19:T19"/>
    <mergeCell ref="N19:N22"/>
    <mergeCell ref="Q19:R19"/>
    <mergeCell ref="S22:T22"/>
    <mergeCell ref="N15:N18"/>
    <mergeCell ref="Y53:Y54"/>
    <mergeCell ref="B10:B36"/>
    <mergeCell ref="P7:X7"/>
    <mergeCell ref="P9:X9"/>
    <mergeCell ref="C6:N7"/>
    <mergeCell ref="C10:J14"/>
    <mergeCell ref="K10:L14"/>
    <mergeCell ref="W14:X14"/>
    <mergeCell ref="Y29:Y30"/>
    <mergeCell ref="S42:T42"/>
    <mergeCell ref="U48:V50"/>
    <mergeCell ref="W35:X40"/>
    <mergeCell ref="U35:V40"/>
    <mergeCell ref="Y51:Y52"/>
    <mergeCell ref="Y45:Y47"/>
    <mergeCell ref="Y48:Y50"/>
    <mergeCell ref="Y37:Y38"/>
    <mergeCell ref="Y39:Y40"/>
    <mergeCell ref="W52:X52"/>
    <mergeCell ref="O52:P52"/>
    <mergeCell ref="O41:P41"/>
    <mergeCell ref="O44:P44"/>
    <mergeCell ref="Y57:Y58"/>
    <mergeCell ref="K29:L30"/>
    <mergeCell ref="O34:P34"/>
    <mergeCell ref="O36:P36"/>
    <mergeCell ref="O40:P40"/>
    <mergeCell ref="K41:L42"/>
    <mergeCell ref="Y35:Y36"/>
    <mergeCell ref="C29:J30"/>
    <mergeCell ref="O33:P33"/>
    <mergeCell ref="C31:J32"/>
    <mergeCell ref="C33:J34"/>
    <mergeCell ref="K33:L34"/>
    <mergeCell ref="K31:L32"/>
    <mergeCell ref="O30:P30"/>
    <mergeCell ref="M29:N34"/>
    <mergeCell ref="O29:P29"/>
    <mergeCell ref="C62:X62"/>
    <mergeCell ref="C48:J50"/>
    <mergeCell ref="K48:L50"/>
    <mergeCell ref="C51:J52"/>
    <mergeCell ref="K51:L52"/>
    <mergeCell ref="C55:J56"/>
    <mergeCell ref="K55:L56"/>
    <mergeCell ref="K53:L54"/>
    <mergeCell ref="C53:J54"/>
    <mergeCell ref="O51:P51"/>
    <mergeCell ref="C57:J58"/>
    <mergeCell ref="N43:N52"/>
    <mergeCell ref="O48:P48"/>
    <mergeCell ref="O49:P49"/>
    <mergeCell ref="O50:P50"/>
    <mergeCell ref="C45:J47"/>
    <mergeCell ref="K45:L47"/>
    <mergeCell ref="O45:P45"/>
    <mergeCell ref="O46:P46"/>
    <mergeCell ref="N53:N58"/>
    <mergeCell ref="Y55:Y56"/>
    <mergeCell ref="M53:M58"/>
    <mergeCell ref="Q49:R52"/>
    <mergeCell ref="S35:T40"/>
    <mergeCell ref="S41:T41"/>
    <mergeCell ref="K57:L58"/>
    <mergeCell ref="O39:P39"/>
    <mergeCell ref="O38:P38"/>
    <mergeCell ref="Q44:R44"/>
    <mergeCell ref="O42:P42"/>
    <mergeCell ref="Q46:R47"/>
    <mergeCell ref="Q35:R40"/>
    <mergeCell ref="Q41:R41"/>
    <mergeCell ref="Q42:R42"/>
    <mergeCell ref="Q43:R43"/>
    <mergeCell ref="Q45:R45"/>
    <mergeCell ref="W48:X50"/>
    <mergeCell ref="W45:X47"/>
    <mergeCell ref="S51:T51"/>
    <mergeCell ref="S52:T52"/>
    <mergeCell ref="S48:T48"/>
    <mergeCell ref="S45:T45"/>
    <mergeCell ref="U52:V52"/>
    <mergeCell ref="S46:T47"/>
    <mergeCell ref="U51:V51"/>
    <mergeCell ref="O47:P47"/>
    <mergeCell ref="O37:P37"/>
    <mergeCell ref="O43:P43"/>
    <mergeCell ref="K43:L44"/>
    <mergeCell ref="M41:M42"/>
    <mergeCell ref="N41:N42"/>
    <mergeCell ref="N35:N40"/>
    <mergeCell ref="U14:V14"/>
    <mergeCell ref="Y31:Y32"/>
    <mergeCell ref="Y10:Y14"/>
    <mergeCell ref="U15:V18"/>
    <mergeCell ref="W15:X18"/>
    <mergeCell ref="U10:X13"/>
    <mergeCell ref="Y17:Y18"/>
    <mergeCell ref="Y27:Y28"/>
    <mergeCell ref="Y23:Y24"/>
    <mergeCell ref="Y25:Y26"/>
    <mergeCell ref="C19:J20"/>
    <mergeCell ref="O18:P18"/>
    <mergeCell ref="S17:T17"/>
    <mergeCell ref="C17:J18"/>
    <mergeCell ref="S16:T16"/>
    <mergeCell ref="C15:J16"/>
    <mergeCell ref="K15:L16"/>
    <mergeCell ref="Q20:R20"/>
    <mergeCell ref="K17:L18"/>
    <mergeCell ref="K19:L20"/>
    <mergeCell ref="Z35:Z40"/>
    <mergeCell ref="Z41:Z42"/>
    <mergeCell ref="Z43:Z52"/>
    <mergeCell ref="Z53:Z58"/>
    <mergeCell ref="U43:V44"/>
    <mergeCell ref="W43:X44"/>
    <mergeCell ref="Y41:Y42"/>
    <mergeCell ref="Y43:Y44"/>
    <mergeCell ref="U41:V42"/>
    <mergeCell ref="W41:X42"/>
    <mergeCell ref="Z15:Z18"/>
    <mergeCell ref="Z19:Z22"/>
    <mergeCell ref="U19:V22"/>
    <mergeCell ref="W19:X22"/>
    <mergeCell ref="Y15:Y16"/>
    <mergeCell ref="Y19:Y20"/>
    <mergeCell ref="Y21:Y22"/>
    <mergeCell ref="C27:J28"/>
    <mergeCell ref="K27:L28"/>
    <mergeCell ref="M27:M28"/>
    <mergeCell ref="N27:N28"/>
    <mergeCell ref="O27:P27"/>
    <mergeCell ref="O28:P28"/>
  </mergeCells>
  <hyperlinks>
    <hyperlink ref="C5" r:id="rId1" display="http://www.baswool.ru"/>
  </hyperlinks>
  <printOptions/>
  <pageMargins left="0.86" right="0.2362204724409449" top="0.35433070866141736" bottom="0.31" header="0.31496062992125984" footer="0.31496062992125984"/>
  <pageSetup horizontalDpi="600" verticalDpi="600" orientation="portrait" paperSize="9" scale="69" r:id="rId3"/>
  <rowBreaks count="1" manualBreakCount="1">
    <brk id="52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C29" sqref="AC29:AC30"/>
    </sheetView>
  </sheetViews>
  <sheetFormatPr defaultColWidth="9.140625" defaultRowHeight="15"/>
  <cols>
    <col min="1" max="1" width="4.28125" style="1" customWidth="1"/>
    <col min="2" max="2" width="4.28125" style="5" customWidth="1"/>
    <col min="3" max="24" width="4.28125" style="2" customWidth="1"/>
    <col min="25" max="25" width="0.2890625" style="2" customWidth="1"/>
    <col min="26" max="27" width="4.28125" style="2" hidden="1" customWidth="1"/>
    <col min="28" max="28" width="30.421875" style="2" hidden="1" customWidth="1"/>
    <col min="29" max="29" width="23.140625" style="2" customWidth="1"/>
    <col min="30" max="30" width="4.28125" style="2" customWidth="1"/>
    <col min="31" max="31" width="3.28125" style="0" customWidth="1"/>
  </cols>
  <sheetData>
    <row r="1" spans="1:30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</row>
    <row r="6" spans="1:30" s="10" customFormat="1" ht="15" customHeight="1">
      <c r="A6" s="18"/>
      <c r="B6" s="8"/>
      <c r="C6" s="158" t="s">
        <v>163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80"/>
      <c r="AD7" s="9"/>
    </row>
    <row r="8" spans="1:33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6" t="s">
        <v>232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0" s="10" customFormat="1" ht="15" customHeight="1">
      <c r="A9" s="17"/>
      <c r="B9" s="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</row>
    <row r="10" spans="1:30" s="10" customFormat="1" ht="15" customHeight="1">
      <c r="A10" s="17"/>
      <c r="B10" s="8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9"/>
    </row>
    <row r="11" spans="1:30" s="10" customFormat="1" ht="15" customHeight="1" thickBot="1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4"/>
      <c r="O11" s="9"/>
      <c r="P11" s="161" t="s"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82"/>
      <c r="AD11" s="9"/>
    </row>
    <row r="12" spans="1:30" s="10" customFormat="1" ht="16.5" customHeight="1">
      <c r="A12" s="17"/>
      <c r="B12" s="386"/>
      <c r="C12" s="358" t="s">
        <v>2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62" t="s">
        <v>126</v>
      </c>
      <c r="Q12" s="362"/>
      <c r="R12" s="362"/>
      <c r="S12" s="362" t="s">
        <v>30</v>
      </c>
      <c r="T12" s="362"/>
      <c r="U12" s="362" t="s">
        <v>31</v>
      </c>
      <c r="V12" s="391"/>
      <c r="W12" s="362" t="s">
        <v>29</v>
      </c>
      <c r="X12" s="362"/>
      <c r="Y12" s="387" t="s">
        <v>4</v>
      </c>
      <c r="Z12" s="388"/>
      <c r="AA12" s="388"/>
      <c r="AB12" s="388"/>
      <c r="AC12" s="352" t="s">
        <v>4</v>
      </c>
      <c r="AD12" s="9"/>
    </row>
    <row r="13" spans="1:30" s="10" customFormat="1" ht="16.5" customHeight="1">
      <c r="A13" s="19"/>
      <c r="B13" s="386"/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3"/>
      <c r="Q13" s="363"/>
      <c r="R13" s="363"/>
      <c r="S13" s="363"/>
      <c r="T13" s="363"/>
      <c r="U13" s="363"/>
      <c r="V13" s="392"/>
      <c r="W13" s="363"/>
      <c r="X13" s="363"/>
      <c r="Y13" s="389"/>
      <c r="Z13" s="390"/>
      <c r="AA13" s="390"/>
      <c r="AB13" s="390"/>
      <c r="AC13" s="353"/>
      <c r="AD13" s="6"/>
    </row>
    <row r="14" spans="1:30" s="10" customFormat="1" ht="16.5" customHeight="1">
      <c r="A14" s="19"/>
      <c r="B14" s="386"/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3"/>
      <c r="Q14" s="363"/>
      <c r="R14" s="363"/>
      <c r="S14" s="363"/>
      <c r="T14" s="363"/>
      <c r="U14" s="363"/>
      <c r="V14" s="392"/>
      <c r="W14" s="363"/>
      <c r="X14" s="363"/>
      <c r="Y14" s="389"/>
      <c r="Z14" s="390"/>
      <c r="AA14" s="390"/>
      <c r="AB14" s="390"/>
      <c r="AC14" s="353"/>
      <c r="AD14" s="6"/>
    </row>
    <row r="15" spans="1:30" s="10" customFormat="1" ht="16.5" customHeight="1">
      <c r="A15" s="19"/>
      <c r="B15" s="386"/>
      <c r="C15" s="360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3"/>
      <c r="Q15" s="363"/>
      <c r="R15" s="363"/>
      <c r="S15" s="363"/>
      <c r="T15" s="363"/>
      <c r="U15" s="363"/>
      <c r="V15" s="392"/>
      <c r="W15" s="363"/>
      <c r="X15" s="363"/>
      <c r="Y15" s="389"/>
      <c r="Z15" s="390"/>
      <c r="AA15" s="390"/>
      <c r="AB15" s="390"/>
      <c r="AC15" s="353"/>
      <c r="AD15" s="6"/>
    </row>
    <row r="16" spans="1:30" s="10" customFormat="1" ht="16.5" customHeight="1">
      <c r="A16" s="19"/>
      <c r="B16" s="386"/>
      <c r="C16" s="360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3"/>
      <c r="Q16" s="363"/>
      <c r="R16" s="363"/>
      <c r="S16" s="363"/>
      <c r="T16" s="363"/>
      <c r="U16" s="363"/>
      <c r="V16" s="392"/>
      <c r="W16" s="363"/>
      <c r="X16" s="363"/>
      <c r="Y16" s="389"/>
      <c r="Z16" s="390"/>
      <c r="AA16" s="390"/>
      <c r="AB16" s="390"/>
      <c r="AC16" s="354"/>
      <c r="AD16" s="6"/>
    </row>
    <row r="17" spans="1:30" s="10" customFormat="1" ht="30" customHeight="1">
      <c r="A17" s="7"/>
      <c r="B17" s="386"/>
      <c r="C17" s="365" t="s">
        <v>127</v>
      </c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4" t="s">
        <v>148</v>
      </c>
      <c r="Q17" s="364"/>
      <c r="R17" s="364"/>
      <c r="S17" s="369">
        <v>1200</v>
      </c>
      <c r="T17" s="369"/>
      <c r="U17" s="368">
        <v>600</v>
      </c>
      <c r="V17" s="370"/>
      <c r="W17" s="368">
        <v>50</v>
      </c>
      <c r="X17" s="368"/>
      <c r="Y17" s="371">
        <v>1573.75</v>
      </c>
      <c r="Z17" s="372"/>
      <c r="AA17" s="372"/>
      <c r="AB17" s="372"/>
      <c r="AC17" s="357">
        <v>3930</v>
      </c>
      <c r="AD17" s="367"/>
    </row>
    <row r="18" spans="1:30" s="10" customFormat="1" ht="30" customHeight="1">
      <c r="A18" s="7"/>
      <c r="B18" s="386"/>
      <c r="C18" s="36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4"/>
      <c r="Q18" s="364"/>
      <c r="R18" s="364"/>
      <c r="S18" s="369"/>
      <c r="T18" s="369"/>
      <c r="U18" s="368"/>
      <c r="V18" s="370"/>
      <c r="W18" s="368"/>
      <c r="X18" s="368"/>
      <c r="Y18" s="371"/>
      <c r="Z18" s="372"/>
      <c r="AA18" s="372"/>
      <c r="AB18" s="372"/>
      <c r="AC18" s="357"/>
      <c r="AD18" s="367"/>
    </row>
    <row r="19" spans="1:30" s="10" customFormat="1" ht="30" customHeight="1">
      <c r="A19" s="7"/>
      <c r="B19" s="386"/>
      <c r="C19" s="36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4" t="s">
        <v>146</v>
      </c>
      <c r="Q19" s="364"/>
      <c r="R19" s="364"/>
      <c r="S19" s="369"/>
      <c r="T19" s="369"/>
      <c r="U19" s="368"/>
      <c r="V19" s="370"/>
      <c r="W19" s="368"/>
      <c r="X19" s="368"/>
      <c r="Y19" s="371"/>
      <c r="Z19" s="372"/>
      <c r="AA19" s="372"/>
      <c r="AB19" s="372"/>
      <c r="AC19" s="357"/>
      <c r="AD19" s="367"/>
    </row>
    <row r="20" spans="1:30" s="10" customFormat="1" ht="30" customHeight="1">
      <c r="A20" s="7"/>
      <c r="B20" s="386"/>
      <c r="C20" s="365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4"/>
      <c r="Q20" s="364"/>
      <c r="R20" s="364"/>
      <c r="S20" s="369"/>
      <c r="T20" s="369"/>
      <c r="U20" s="368"/>
      <c r="V20" s="370"/>
      <c r="W20" s="368"/>
      <c r="X20" s="368"/>
      <c r="Y20" s="371"/>
      <c r="Z20" s="372"/>
      <c r="AA20" s="372"/>
      <c r="AB20" s="372"/>
      <c r="AC20" s="357"/>
      <c r="AD20" s="367"/>
    </row>
    <row r="21" spans="1:30" s="10" customFormat="1" ht="30" customHeight="1">
      <c r="A21" s="7"/>
      <c r="B21" s="386"/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4" t="s">
        <v>147</v>
      </c>
      <c r="Q21" s="364"/>
      <c r="R21" s="364"/>
      <c r="S21" s="369"/>
      <c r="T21" s="369"/>
      <c r="U21" s="368"/>
      <c r="V21" s="370"/>
      <c r="W21" s="368">
        <v>100</v>
      </c>
      <c r="X21" s="368"/>
      <c r="Y21" s="371"/>
      <c r="Z21" s="372"/>
      <c r="AA21" s="372"/>
      <c r="AB21" s="372"/>
      <c r="AC21" s="357"/>
      <c r="AD21" s="367"/>
    </row>
    <row r="22" spans="1:30" s="10" customFormat="1" ht="30" customHeight="1">
      <c r="A22" s="7"/>
      <c r="B22" s="386"/>
      <c r="C22" s="365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4"/>
      <c r="Q22" s="364"/>
      <c r="R22" s="364"/>
      <c r="S22" s="369"/>
      <c r="T22" s="369"/>
      <c r="U22" s="368"/>
      <c r="V22" s="370"/>
      <c r="W22" s="368"/>
      <c r="X22" s="368"/>
      <c r="Y22" s="371"/>
      <c r="Z22" s="372"/>
      <c r="AA22" s="372"/>
      <c r="AB22" s="372"/>
      <c r="AC22" s="357"/>
      <c r="AD22" s="367"/>
    </row>
    <row r="23" spans="1:30" s="10" customFormat="1" ht="30" customHeight="1">
      <c r="A23" s="7"/>
      <c r="B23" s="386"/>
      <c r="C23" s="365" t="s">
        <v>112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376">
        <v>1200</v>
      </c>
      <c r="T23" s="377"/>
      <c r="U23" s="380">
        <v>600</v>
      </c>
      <c r="V23" s="381"/>
      <c r="W23" s="384" t="s">
        <v>28</v>
      </c>
      <c r="X23" s="385"/>
      <c r="Y23" s="371">
        <v>2090</v>
      </c>
      <c r="Z23" s="372"/>
      <c r="AA23" s="372"/>
      <c r="AB23" s="372"/>
      <c r="AC23" s="355">
        <v>4680</v>
      </c>
      <c r="AD23" s="367"/>
    </row>
    <row r="24" spans="1:30" s="10" customFormat="1" ht="30" customHeight="1">
      <c r="A24" s="7"/>
      <c r="B24" s="386"/>
      <c r="C24" s="282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376"/>
      <c r="T24" s="377"/>
      <c r="U24" s="380"/>
      <c r="V24" s="381"/>
      <c r="W24" s="380"/>
      <c r="X24" s="381"/>
      <c r="Y24" s="371"/>
      <c r="Z24" s="372"/>
      <c r="AA24" s="372"/>
      <c r="AB24" s="372"/>
      <c r="AC24" s="356"/>
      <c r="AD24" s="367"/>
    </row>
    <row r="25" spans="1:30" s="10" customFormat="1" ht="30" customHeight="1">
      <c r="A25" s="7"/>
      <c r="B25" s="386"/>
      <c r="C25" s="365" t="s">
        <v>108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376"/>
      <c r="T25" s="377"/>
      <c r="U25" s="380"/>
      <c r="V25" s="381"/>
      <c r="W25" s="380"/>
      <c r="X25" s="381"/>
      <c r="Y25" s="371">
        <v>2860</v>
      </c>
      <c r="Z25" s="372"/>
      <c r="AA25" s="372"/>
      <c r="AB25" s="372"/>
      <c r="AC25" s="357">
        <v>6990</v>
      </c>
      <c r="AD25" s="367"/>
    </row>
    <row r="26" spans="1:30" s="10" customFormat="1" ht="30" customHeight="1">
      <c r="A26" s="7"/>
      <c r="B26" s="386"/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376"/>
      <c r="T26" s="377"/>
      <c r="U26" s="380"/>
      <c r="V26" s="381"/>
      <c r="W26" s="380"/>
      <c r="X26" s="381"/>
      <c r="Y26" s="371"/>
      <c r="Z26" s="372"/>
      <c r="AA26" s="372"/>
      <c r="AB26" s="372"/>
      <c r="AC26" s="357"/>
      <c r="AD26" s="367"/>
    </row>
    <row r="27" spans="1:30" s="10" customFormat="1" ht="30" customHeight="1">
      <c r="A27" s="7"/>
      <c r="B27" s="386"/>
      <c r="C27" s="365" t="s">
        <v>109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376"/>
      <c r="T27" s="377"/>
      <c r="U27" s="380"/>
      <c r="V27" s="381"/>
      <c r="W27" s="380"/>
      <c r="X27" s="381"/>
      <c r="Y27" s="371">
        <v>3575</v>
      </c>
      <c r="Z27" s="372"/>
      <c r="AA27" s="372"/>
      <c r="AB27" s="372"/>
      <c r="AC27" s="357">
        <v>9330</v>
      </c>
      <c r="AD27" s="367"/>
    </row>
    <row r="28" spans="1:30" s="10" customFormat="1" ht="30" customHeight="1">
      <c r="A28" s="7"/>
      <c r="B28" s="386"/>
      <c r="C28" s="282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376"/>
      <c r="T28" s="377"/>
      <c r="U28" s="380"/>
      <c r="V28" s="381"/>
      <c r="W28" s="380"/>
      <c r="X28" s="381"/>
      <c r="Y28" s="371"/>
      <c r="Z28" s="372"/>
      <c r="AA28" s="372"/>
      <c r="AB28" s="372"/>
      <c r="AC28" s="357"/>
      <c r="AD28" s="367"/>
    </row>
    <row r="29" spans="1:30" s="10" customFormat="1" ht="30" customHeight="1">
      <c r="A29" s="7"/>
      <c r="B29" s="386"/>
      <c r="C29" s="365" t="s">
        <v>110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376"/>
      <c r="T29" s="377"/>
      <c r="U29" s="380"/>
      <c r="V29" s="381"/>
      <c r="W29" s="380"/>
      <c r="X29" s="381"/>
      <c r="Y29" s="371">
        <v>4950</v>
      </c>
      <c r="Z29" s="372"/>
      <c r="AA29" s="372"/>
      <c r="AB29" s="372"/>
      <c r="AC29" s="357">
        <v>11640</v>
      </c>
      <c r="AD29" s="367"/>
    </row>
    <row r="30" spans="1:30" s="10" customFormat="1" ht="30" customHeight="1">
      <c r="A30" s="7"/>
      <c r="B30" s="386"/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376"/>
      <c r="T30" s="377"/>
      <c r="U30" s="380"/>
      <c r="V30" s="381"/>
      <c r="W30" s="380"/>
      <c r="X30" s="381"/>
      <c r="Y30" s="371"/>
      <c r="Z30" s="372"/>
      <c r="AA30" s="372"/>
      <c r="AB30" s="372"/>
      <c r="AC30" s="357"/>
      <c r="AD30" s="367"/>
    </row>
    <row r="31" spans="1:30" s="10" customFormat="1" ht="30" customHeight="1">
      <c r="A31" s="7"/>
      <c r="B31" s="386"/>
      <c r="C31" s="365" t="s">
        <v>130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376"/>
      <c r="T31" s="377"/>
      <c r="U31" s="380"/>
      <c r="V31" s="381"/>
      <c r="W31" s="380"/>
      <c r="X31" s="381"/>
      <c r="Y31" s="371">
        <v>6050</v>
      </c>
      <c r="Z31" s="372"/>
      <c r="AA31" s="372"/>
      <c r="AB31" s="372"/>
      <c r="AC31" s="357">
        <v>13980</v>
      </c>
      <c r="AD31" s="367"/>
    </row>
    <row r="32" spans="1:30" s="10" customFormat="1" ht="30" customHeight="1" thickBot="1">
      <c r="A32" s="7"/>
      <c r="B32" s="386"/>
      <c r="C32" s="288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378"/>
      <c r="T32" s="379"/>
      <c r="U32" s="382"/>
      <c r="V32" s="383"/>
      <c r="W32" s="382"/>
      <c r="X32" s="383"/>
      <c r="Y32" s="373"/>
      <c r="Z32" s="374"/>
      <c r="AA32" s="374"/>
      <c r="AB32" s="374"/>
      <c r="AC32" s="357"/>
      <c r="AD32" s="367"/>
    </row>
    <row r="33" spans="1:30" s="10" customFormat="1" ht="30" customHeight="1">
      <c r="A33" s="7"/>
      <c r="B33" s="386"/>
      <c r="C33" s="34"/>
      <c r="D33" s="25"/>
      <c r="E33" s="25"/>
      <c r="F33" s="25"/>
      <c r="G33" s="25"/>
      <c r="H33" s="25"/>
      <c r="I33" s="25"/>
      <c r="J33" s="25"/>
      <c r="K33" s="26"/>
      <c r="L33" s="26"/>
      <c r="M33" s="23"/>
      <c r="N33" s="23"/>
      <c r="O33" s="30"/>
      <c r="P33" s="30"/>
      <c r="Q33" s="30"/>
      <c r="R33" s="30"/>
      <c r="S33" s="31"/>
      <c r="T33" s="31"/>
      <c r="U33" s="12"/>
      <c r="V33" s="12"/>
      <c r="W33" s="12"/>
      <c r="X33" s="12"/>
      <c r="Y33" s="27"/>
      <c r="Z33" s="27"/>
      <c r="AA33" s="27"/>
      <c r="AB33" s="27"/>
      <c r="AC33" s="27"/>
      <c r="AD33" s="367"/>
    </row>
    <row r="34" spans="1:30" s="10" customFormat="1" ht="30" customHeight="1">
      <c r="A34" s="7"/>
      <c r="B34" s="386"/>
      <c r="C34" s="375" t="s">
        <v>32</v>
      </c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1"/>
      <c r="T34" s="31"/>
      <c r="U34" s="12"/>
      <c r="V34" s="12"/>
      <c r="W34" s="12"/>
      <c r="X34" s="12"/>
      <c r="Y34" s="27"/>
      <c r="Z34" s="27"/>
      <c r="AA34" s="27"/>
      <c r="AB34" s="27"/>
      <c r="AC34" s="27"/>
      <c r="AD34" s="367"/>
    </row>
    <row r="35" spans="1:30" s="10" customFormat="1" ht="30" customHeight="1">
      <c r="A35" s="7"/>
      <c r="B35" s="386"/>
      <c r="C35" s="375" t="s">
        <v>27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1"/>
      <c r="T35" s="31"/>
      <c r="U35" s="12"/>
      <c r="V35" s="12"/>
      <c r="W35" s="12"/>
      <c r="X35" s="12"/>
      <c r="Y35" s="27"/>
      <c r="Z35" s="27"/>
      <c r="AA35" s="27"/>
      <c r="AB35" s="27"/>
      <c r="AC35" s="27"/>
      <c r="AD35" s="367"/>
    </row>
    <row r="36" spans="1:30" s="10" customFormat="1" ht="30" customHeight="1">
      <c r="A36" s="7"/>
      <c r="B36" s="386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3"/>
      <c r="N36" s="23"/>
      <c r="O36" s="30"/>
      <c r="P36" s="30"/>
      <c r="Q36" s="30"/>
      <c r="R36" s="30"/>
      <c r="S36" s="31"/>
      <c r="T36" s="31"/>
      <c r="U36" s="12"/>
      <c r="V36" s="12"/>
      <c r="W36" s="12"/>
      <c r="X36" s="12"/>
      <c r="Y36" s="27"/>
      <c r="Z36" s="27"/>
      <c r="AA36" s="27"/>
      <c r="AB36" s="27"/>
      <c r="AC36" s="27"/>
      <c r="AD36" s="367"/>
    </row>
    <row r="37" spans="1:30" s="10" customFormat="1" ht="30" customHeight="1">
      <c r="A37" s="7"/>
      <c r="B37" s="386"/>
      <c r="C37" s="34"/>
      <c r="D37" s="25"/>
      <c r="E37" s="25"/>
      <c r="F37" s="25"/>
      <c r="G37" s="25"/>
      <c r="H37" s="25"/>
      <c r="I37" s="25"/>
      <c r="J37" s="25"/>
      <c r="K37" s="26"/>
      <c r="L37" s="26"/>
      <c r="M37" s="23"/>
      <c r="N37" s="23"/>
      <c r="O37" s="12"/>
      <c r="P37" s="12"/>
      <c r="Q37" s="30"/>
      <c r="R37" s="30"/>
      <c r="S37" s="31"/>
      <c r="T37" s="31"/>
      <c r="U37" s="12"/>
      <c r="V37" s="12"/>
      <c r="W37" s="12"/>
      <c r="X37" s="12"/>
      <c r="Y37" s="27"/>
      <c r="Z37" s="27"/>
      <c r="AA37" s="27"/>
      <c r="AB37" s="27"/>
      <c r="AC37" s="27"/>
      <c r="AD37" s="143"/>
    </row>
    <row r="38" spans="1:30" s="10" customFormat="1" ht="30" customHeight="1">
      <c r="A38" s="7"/>
      <c r="B38" s="386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3"/>
      <c r="N38" s="23"/>
      <c r="O38" s="30"/>
      <c r="P38" s="30"/>
      <c r="Q38" s="30"/>
      <c r="R38" s="30"/>
      <c r="S38" s="31"/>
      <c r="T38" s="31"/>
      <c r="U38" s="12"/>
      <c r="V38" s="12"/>
      <c r="W38" s="12"/>
      <c r="X38" s="12"/>
      <c r="Y38" s="27"/>
      <c r="Z38" s="27"/>
      <c r="AA38" s="27"/>
      <c r="AB38" s="27"/>
      <c r="AC38" s="27"/>
      <c r="AD38" s="143"/>
    </row>
    <row r="39" spans="1:30" s="10" customFormat="1" ht="30" customHeight="1">
      <c r="A39" s="7"/>
      <c r="B39" s="386"/>
      <c r="C39" s="34"/>
      <c r="D39" s="25"/>
      <c r="E39" s="25"/>
      <c r="F39" s="25"/>
      <c r="G39" s="25"/>
      <c r="H39" s="25"/>
      <c r="I39" s="25"/>
      <c r="J39" s="25"/>
      <c r="K39" s="26"/>
      <c r="L39" s="26"/>
      <c r="M39" s="23"/>
      <c r="N39" s="23"/>
      <c r="O39" s="12"/>
      <c r="P39" s="12"/>
      <c r="Q39" s="30"/>
      <c r="R39" s="30"/>
      <c r="S39" s="31"/>
      <c r="T39" s="31"/>
      <c r="U39" s="12"/>
      <c r="V39" s="12"/>
      <c r="W39" s="12"/>
      <c r="X39" s="12"/>
      <c r="Y39" s="27"/>
      <c r="Z39" s="27"/>
      <c r="AA39" s="27"/>
      <c r="AB39" s="27"/>
      <c r="AC39" s="27"/>
      <c r="AD39" s="143"/>
    </row>
    <row r="40" spans="1:30" s="10" customFormat="1" ht="30" customHeight="1">
      <c r="A40" s="7"/>
      <c r="B40" s="386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3"/>
      <c r="N40" s="23"/>
      <c r="O40" s="30"/>
      <c r="P40" s="30"/>
      <c r="Q40" s="30"/>
      <c r="R40" s="30"/>
      <c r="S40" s="31"/>
      <c r="T40" s="31"/>
      <c r="U40" s="12"/>
      <c r="V40" s="12"/>
      <c r="W40" s="12"/>
      <c r="X40" s="12"/>
      <c r="Y40" s="27"/>
      <c r="Z40" s="27"/>
      <c r="AA40" s="27"/>
      <c r="AB40" s="27"/>
      <c r="AC40" s="27"/>
      <c r="AD40" s="143"/>
    </row>
    <row r="41" spans="1:30" s="10" customFormat="1" ht="30" customHeight="1">
      <c r="A41" s="7"/>
      <c r="B41" s="32"/>
      <c r="C41" s="34"/>
      <c r="D41" s="25"/>
      <c r="E41" s="25"/>
      <c r="F41" s="25"/>
      <c r="G41" s="25"/>
      <c r="H41" s="25"/>
      <c r="I41" s="25"/>
      <c r="J41" s="25"/>
      <c r="K41" s="26"/>
      <c r="L41" s="26"/>
      <c r="M41" s="23"/>
      <c r="N41" s="23"/>
      <c r="O41" s="12"/>
      <c r="P41" s="12"/>
      <c r="Q41" s="30"/>
      <c r="R41" s="30"/>
      <c r="S41" s="31"/>
      <c r="T41" s="31"/>
      <c r="U41" s="12"/>
      <c r="V41" s="12"/>
      <c r="W41" s="12"/>
      <c r="X41" s="12"/>
      <c r="Y41" s="27"/>
      <c r="Z41" s="27"/>
      <c r="AA41" s="27"/>
      <c r="AB41" s="27"/>
      <c r="AC41" s="27"/>
      <c r="AD41" s="143"/>
    </row>
    <row r="42" spans="1:30" s="10" customFormat="1" ht="30" customHeight="1">
      <c r="A42" s="7"/>
      <c r="B42" s="32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3"/>
      <c r="N42" s="23"/>
      <c r="O42" s="30"/>
      <c r="P42" s="30"/>
      <c r="Q42" s="30"/>
      <c r="R42" s="30"/>
      <c r="S42" s="31"/>
      <c r="T42" s="31"/>
      <c r="U42" s="12"/>
      <c r="V42" s="12"/>
      <c r="W42" s="12"/>
      <c r="X42" s="12"/>
      <c r="Y42" s="27"/>
      <c r="Z42" s="27"/>
      <c r="AA42" s="27"/>
      <c r="AB42" s="27"/>
      <c r="AC42" s="27"/>
      <c r="AD42" s="143"/>
    </row>
    <row r="43" spans="1:30" s="10" customFormat="1" ht="30" customHeight="1">
      <c r="A43" s="7"/>
      <c r="B43" s="32"/>
      <c r="C43" s="34"/>
      <c r="D43" s="25"/>
      <c r="E43" s="25"/>
      <c r="F43" s="25"/>
      <c r="G43" s="25"/>
      <c r="H43" s="25"/>
      <c r="I43" s="25"/>
      <c r="J43" s="25"/>
      <c r="K43" s="26"/>
      <c r="L43" s="26"/>
      <c r="M43" s="23"/>
      <c r="N43" s="23"/>
      <c r="O43" s="12"/>
      <c r="P43" s="12"/>
      <c r="Q43" s="30"/>
      <c r="R43" s="30"/>
      <c r="S43" s="31"/>
      <c r="T43" s="31"/>
      <c r="U43" s="12"/>
      <c r="V43" s="12"/>
      <c r="W43" s="12"/>
      <c r="X43" s="12"/>
      <c r="Y43" s="27"/>
      <c r="Z43" s="27"/>
      <c r="AA43" s="27"/>
      <c r="AB43" s="27"/>
      <c r="AC43" s="27"/>
      <c r="AD43" s="143"/>
    </row>
    <row r="44" spans="1:30" s="10" customFormat="1" ht="30" customHeight="1">
      <c r="A44" s="7"/>
      <c r="B44" s="32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3"/>
      <c r="N44" s="23"/>
      <c r="O44" s="30"/>
      <c r="P44" s="30"/>
      <c r="Q44" s="30"/>
      <c r="R44" s="30"/>
      <c r="S44" s="31"/>
      <c r="T44" s="31"/>
      <c r="U44" s="12"/>
      <c r="V44" s="12"/>
      <c r="W44" s="12"/>
      <c r="X44" s="12"/>
      <c r="Y44" s="27"/>
      <c r="Z44" s="27"/>
      <c r="AA44" s="27"/>
      <c r="AB44" s="27"/>
      <c r="AC44" s="27"/>
      <c r="AD44" s="143"/>
    </row>
    <row r="45" spans="1:30" s="10" customFormat="1" ht="30" customHeight="1">
      <c r="A45" s="40"/>
      <c r="B45" s="6"/>
      <c r="C45" s="34"/>
      <c r="D45" s="25"/>
      <c r="E45" s="25"/>
      <c r="F45" s="25"/>
      <c r="G45" s="25"/>
      <c r="H45" s="25"/>
      <c r="I45" s="25"/>
      <c r="J45" s="25"/>
      <c r="K45" s="26"/>
      <c r="L45" s="26"/>
      <c r="M45" s="23"/>
      <c r="N45" s="23"/>
      <c r="O45" s="12"/>
      <c r="P45" s="12"/>
      <c r="Q45" s="30"/>
      <c r="R45" s="30"/>
      <c r="S45" s="31"/>
      <c r="T45" s="31"/>
      <c r="U45" s="12"/>
      <c r="V45" s="12"/>
      <c r="W45" s="12"/>
      <c r="X45" s="12"/>
      <c r="Y45" s="27"/>
      <c r="Z45" s="27"/>
      <c r="AA45" s="27"/>
      <c r="AB45" s="27"/>
      <c r="AC45" s="27"/>
      <c r="AD45" s="83"/>
    </row>
    <row r="46" spans="1:30" s="10" customFormat="1" ht="30" customHeight="1">
      <c r="A46" s="40"/>
      <c r="B46" s="6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3"/>
      <c r="N46" s="23"/>
      <c r="O46" s="30"/>
      <c r="P46" s="30"/>
      <c r="Q46" s="30"/>
      <c r="R46" s="30"/>
      <c r="S46" s="31"/>
      <c r="T46" s="31"/>
      <c r="U46" s="12"/>
      <c r="V46" s="12"/>
      <c r="W46" s="12"/>
      <c r="X46" s="12"/>
      <c r="Y46" s="27"/>
      <c r="Z46" s="27"/>
      <c r="AA46" s="27"/>
      <c r="AB46" s="27"/>
      <c r="AC46" s="27"/>
      <c r="AD46" s="83"/>
    </row>
    <row r="47" spans="1:30" s="10" customFormat="1" ht="30" customHeight="1">
      <c r="A47" s="40"/>
      <c r="B47" s="6"/>
      <c r="C47" s="34"/>
      <c r="D47" s="25"/>
      <c r="E47" s="25"/>
      <c r="F47" s="25"/>
      <c r="G47" s="25"/>
      <c r="H47" s="25"/>
      <c r="I47" s="25"/>
      <c r="J47" s="25"/>
      <c r="K47" s="26"/>
      <c r="L47" s="26"/>
      <c r="M47" s="23"/>
      <c r="N47" s="23"/>
      <c r="O47" s="12"/>
      <c r="P47" s="12"/>
      <c r="Q47" s="30"/>
      <c r="R47" s="30"/>
      <c r="S47" s="31"/>
      <c r="T47" s="31"/>
      <c r="U47" s="12"/>
      <c r="V47" s="12"/>
      <c r="W47" s="12"/>
      <c r="X47" s="12"/>
      <c r="Y47" s="27"/>
      <c r="Z47" s="27"/>
      <c r="AA47" s="27"/>
      <c r="AB47" s="27"/>
      <c r="AC47" s="27"/>
      <c r="AD47" s="83"/>
    </row>
    <row r="48" spans="1:30" s="10" customFormat="1" ht="30" customHeight="1">
      <c r="A48" s="40"/>
      <c r="B48" s="6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3"/>
      <c r="N48" s="23"/>
      <c r="O48" s="30"/>
      <c r="P48" s="30"/>
      <c r="Q48" s="30"/>
      <c r="R48" s="30"/>
      <c r="S48" s="31"/>
      <c r="T48" s="31"/>
      <c r="U48" s="12"/>
      <c r="V48" s="12"/>
      <c r="W48" s="12"/>
      <c r="X48" s="12"/>
      <c r="Y48" s="27"/>
      <c r="Z48" s="27"/>
      <c r="AA48" s="27"/>
      <c r="AB48" s="27"/>
      <c r="AC48" s="27"/>
      <c r="AD48" s="83"/>
    </row>
    <row r="49" spans="1:30" s="10" customFormat="1" ht="30" customHeight="1">
      <c r="A49" s="40"/>
      <c r="B49" s="8"/>
      <c r="C49" s="34"/>
      <c r="D49" s="25"/>
      <c r="E49" s="25"/>
      <c r="F49" s="25"/>
      <c r="G49" s="25"/>
      <c r="H49" s="25"/>
      <c r="I49" s="25"/>
      <c r="J49" s="25"/>
      <c r="K49" s="26"/>
      <c r="L49" s="26"/>
      <c r="M49" s="23"/>
      <c r="N49" s="23"/>
      <c r="O49" s="12"/>
      <c r="P49" s="12"/>
      <c r="Q49" s="30"/>
      <c r="R49" s="30"/>
      <c r="S49" s="31"/>
      <c r="T49" s="31"/>
      <c r="U49" s="12"/>
      <c r="V49" s="12"/>
      <c r="W49" s="12"/>
      <c r="X49" s="12"/>
      <c r="Y49" s="27"/>
      <c r="Z49" s="27"/>
      <c r="AA49" s="27"/>
      <c r="AB49" s="27"/>
      <c r="AC49" s="27"/>
      <c r="AD49" s="83"/>
    </row>
    <row r="50" spans="1:30" s="10" customFormat="1" ht="30" customHeight="1">
      <c r="A50" s="40"/>
      <c r="B50" s="8"/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3"/>
      <c r="N50" s="23"/>
      <c r="O50" s="30"/>
      <c r="P50" s="30"/>
      <c r="Q50" s="30"/>
      <c r="R50" s="30"/>
      <c r="S50" s="31"/>
      <c r="T50" s="31"/>
      <c r="U50" s="12"/>
      <c r="V50" s="12"/>
      <c r="W50" s="12"/>
      <c r="X50" s="12"/>
      <c r="Y50" s="27"/>
      <c r="Z50" s="27"/>
      <c r="AA50" s="27"/>
      <c r="AB50" s="27"/>
      <c r="AC50" s="27"/>
      <c r="AD50" s="83"/>
    </row>
    <row r="51" spans="1:30" s="10" customFormat="1" ht="30" customHeight="1">
      <c r="A51" s="40"/>
      <c r="B51" s="8"/>
      <c r="C51" s="34"/>
      <c r="D51" s="25"/>
      <c r="E51" s="25"/>
      <c r="F51" s="25"/>
      <c r="G51" s="25"/>
      <c r="H51" s="25"/>
      <c r="I51" s="25"/>
      <c r="J51" s="25"/>
      <c r="K51" s="26"/>
      <c r="L51" s="26"/>
      <c r="M51" s="23"/>
      <c r="N51" s="23"/>
      <c r="O51" s="12"/>
      <c r="P51" s="12"/>
      <c r="Q51" s="30"/>
      <c r="R51" s="30"/>
      <c r="S51" s="31"/>
      <c r="T51" s="31"/>
      <c r="U51" s="12"/>
      <c r="V51" s="12"/>
      <c r="W51" s="12"/>
      <c r="X51" s="12"/>
      <c r="Y51" s="27"/>
      <c r="Z51" s="27"/>
      <c r="AA51" s="27"/>
      <c r="AB51" s="27"/>
      <c r="AC51" s="27"/>
      <c r="AD51" s="83"/>
    </row>
    <row r="52" spans="1:30" s="10" customFormat="1" ht="30" customHeight="1">
      <c r="A52" s="40"/>
      <c r="B52" s="8"/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3"/>
      <c r="N52" s="23"/>
      <c r="O52" s="30"/>
      <c r="P52" s="39"/>
      <c r="Q52" s="30"/>
      <c r="R52" s="30"/>
      <c r="S52" s="31"/>
      <c r="T52" s="31"/>
      <c r="U52" s="12"/>
      <c r="V52" s="12"/>
      <c r="W52" s="12"/>
      <c r="X52" s="12"/>
      <c r="Y52" s="27"/>
      <c r="Z52" s="27"/>
      <c r="AA52" s="27"/>
      <c r="AB52" s="27"/>
      <c r="AC52" s="27"/>
      <c r="AD52" s="83"/>
    </row>
    <row r="53" spans="1:30" s="10" customFormat="1" ht="30" customHeight="1">
      <c r="A53" s="40"/>
      <c r="B53" s="8"/>
      <c r="C53" s="34"/>
      <c r="D53" s="25"/>
      <c r="E53" s="25"/>
      <c r="F53" s="25"/>
      <c r="G53" s="25"/>
      <c r="H53" s="25"/>
      <c r="I53" s="25"/>
      <c r="J53" s="25"/>
      <c r="K53" s="26"/>
      <c r="L53" s="26"/>
      <c r="M53" s="23"/>
      <c r="N53" s="23"/>
      <c r="O53" s="12"/>
      <c r="P53" s="12"/>
      <c r="Q53" s="30"/>
      <c r="R53" s="30"/>
      <c r="S53" s="31"/>
      <c r="T53" s="31"/>
      <c r="U53" s="12"/>
      <c r="V53" s="12"/>
      <c r="W53" s="12"/>
      <c r="X53" s="12"/>
      <c r="Y53" s="27"/>
      <c r="Z53" s="27"/>
      <c r="AA53" s="27"/>
      <c r="AB53" s="27"/>
      <c r="AC53" s="27"/>
      <c r="AD53" s="83"/>
    </row>
    <row r="54" spans="1:30" s="10" customFormat="1" ht="30" customHeight="1">
      <c r="A54" s="40"/>
      <c r="B54" s="8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3"/>
      <c r="N54" s="23"/>
      <c r="O54" s="30"/>
      <c r="P54" s="39"/>
      <c r="Q54" s="30"/>
      <c r="R54" s="30"/>
      <c r="S54" s="31"/>
      <c r="T54" s="31"/>
      <c r="U54" s="12"/>
      <c r="V54" s="12"/>
      <c r="W54" s="12"/>
      <c r="X54" s="12"/>
      <c r="Y54" s="27"/>
      <c r="Z54" s="27"/>
      <c r="AA54" s="27"/>
      <c r="AB54" s="27"/>
      <c r="AC54" s="27"/>
      <c r="AD54" s="83"/>
    </row>
    <row r="55" spans="1:30" s="10" customFormat="1" ht="30" customHeight="1">
      <c r="A55" s="40"/>
      <c r="B55" s="8"/>
      <c r="C55" s="34"/>
      <c r="D55" s="25"/>
      <c r="E55" s="25"/>
      <c r="F55" s="25"/>
      <c r="G55" s="25"/>
      <c r="H55" s="25"/>
      <c r="I55" s="25"/>
      <c r="J55" s="25"/>
      <c r="K55" s="26"/>
      <c r="L55" s="26"/>
      <c r="M55" s="23"/>
      <c r="N55" s="23"/>
      <c r="O55" s="12"/>
      <c r="P55" s="12"/>
      <c r="Q55" s="30"/>
      <c r="R55" s="30"/>
      <c r="S55" s="31"/>
      <c r="T55" s="31"/>
      <c r="U55" s="12"/>
      <c r="V55" s="12"/>
      <c r="W55" s="12"/>
      <c r="X55" s="12"/>
      <c r="Y55" s="27"/>
      <c r="Z55" s="27"/>
      <c r="AA55" s="27"/>
      <c r="AB55" s="27"/>
      <c r="AC55" s="27"/>
      <c r="AD55" s="83"/>
    </row>
    <row r="56" spans="1:30" s="10" customFormat="1" ht="30" customHeight="1">
      <c r="A56" s="40"/>
      <c r="B56" s="8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3"/>
      <c r="N56" s="23"/>
      <c r="O56" s="30"/>
      <c r="P56" s="39"/>
      <c r="Q56" s="30"/>
      <c r="R56" s="30"/>
      <c r="S56" s="31"/>
      <c r="T56" s="31"/>
      <c r="U56" s="12"/>
      <c r="V56" s="12"/>
      <c r="W56" s="12"/>
      <c r="X56" s="12"/>
      <c r="Y56" s="27"/>
      <c r="Z56" s="27"/>
      <c r="AA56" s="27"/>
      <c r="AB56" s="27"/>
      <c r="AC56" s="27"/>
      <c r="AD56" s="83"/>
    </row>
    <row r="57" spans="1:30" s="10" customFormat="1" ht="24.75" customHeight="1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4"/>
      <c r="L57" s="44"/>
      <c r="M57" s="45"/>
      <c r="N57" s="45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  <c r="Z57" s="47"/>
      <c r="AA57" s="47"/>
      <c r="AB57" s="47"/>
      <c r="AC57" s="47"/>
      <c r="AD57" s="49"/>
    </row>
    <row r="58" spans="1:30" s="10" customFormat="1" ht="24.75" customHeight="1">
      <c r="A58" s="41"/>
      <c r="B58" s="41"/>
      <c r="C58" s="43"/>
      <c r="D58" s="43"/>
      <c r="E58" s="43"/>
      <c r="F58" s="43"/>
      <c r="G58" s="43"/>
      <c r="H58" s="43"/>
      <c r="I58" s="43"/>
      <c r="J58" s="43"/>
      <c r="K58" s="44"/>
      <c r="L58" s="44"/>
      <c r="M58" s="45"/>
      <c r="N58" s="45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7"/>
      <c r="Z58" s="47"/>
      <c r="AA58" s="47"/>
      <c r="AB58" s="47"/>
      <c r="AC58" s="47"/>
      <c r="AD58" s="49"/>
    </row>
    <row r="59" spans="1:30" s="10" customFormat="1" ht="24.75" customHeight="1">
      <c r="A59" s="41"/>
      <c r="B59" s="41"/>
      <c r="C59" s="42"/>
      <c r="D59" s="43"/>
      <c r="E59" s="43"/>
      <c r="F59" s="43"/>
      <c r="G59" s="43"/>
      <c r="H59" s="43"/>
      <c r="I59" s="43"/>
      <c r="J59" s="43"/>
      <c r="K59" s="44"/>
      <c r="L59" s="44"/>
      <c r="M59" s="45"/>
      <c r="N59" s="45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7"/>
      <c r="Z59" s="47"/>
      <c r="AA59" s="47"/>
      <c r="AB59" s="47"/>
      <c r="AC59" s="47"/>
      <c r="AD59" s="49"/>
    </row>
    <row r="60" spans="1:30" s="10" customFormat="1" ht="24.75" customHeight="1">
      <c r="A60" s="41"/>
      <c r="B60" s="41"/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45"/>
      <c r="N60" s="45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7"/>
      <c r="Z60" s="47"/>
      <c r="AA60" s="47"/>
      <c r="AB60" s="47"/>
      <c r="AC60" s="47"/>
      <c r="AD60" s="49"/>
    </row>
    <row r="61" spans="1:30" s="10" customFormat="1" ht="24.75" customHeight="1">
      <c r="A61" s="41"/>
      <c r="B61" s="41"/>
      <c r="C61" s="42"/>
      <c r="D61" s="43"/>
      <c r="E61" s="43"/>
      <c r="F61" s="43"/>
      <c r="G61" s="43"/>
      <c r="H61" s="43"/>
      <c r="I61" s="43"/>
      <c r="J61" s="43"/>
      <c r="K61" s="44"/>
      <c r="L61" s="44"/>
      <c r="M61" s="45"/>
      <c r="N61" s="45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7"/>
      <c r="Z61" s="47"/>
      <c r="AA61" s="47"/>
      <c r="AB61" s="47"/>
      <c r="AC61" s="47"/>
      <c r="AD61" s="49"/>
    </row>
    <row r="62" spans="1:30" s="10" customFormat="1" ht="24.75" customHeight="1">
      <c r="A62" s="41"/>
      <c r="B62" s="41"/>
      <c r="C62" s="43"/>
      <c r="D62" s="43"/>
      <c r="E62" s="43"/>
      <c r="F62" s="43"/>
      <c r="G62" s="43"/>
      <c r="H62" s="43"/>
      <c r="I62" s="43"/>
      <c r="J62" s="43"/>
      <c r="K62" s="44"/>
      <c r="L62" s="44"/>
      <c r="M62" s="45"/>
      <c r="N62" s="45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7"/>
      <c r="Z62" s="47"/>
      <c r="AA62" s="47"/>
      <c r="AB62" s="47"/>
      <c r="AC62" s="47"/>
      <c r="AD62" s="49"/>
    </row>
    <row r="63" spans="1:30" s="10" customFormat="1" ht="24.75" customHeight="1">
      <c r="A63" s="41"/>
      <c r="B63" s="41"/>
      <c r="C63" s="42"/>
      <c r="D63" s="43"/>
      <c r="E63" s="43"/>
      <c r="F63" s="43"/>
      <c r="G63" s="43"/>
      <c r="H63" s="43"/>
      <c r="I63" s="43"/>
      <c r="J63" s="43"/>
      <c r="K63" s="44"/>
      <c r="L63" s="44"/>
      <c r="M63" s="45"/>
      <c r="N63" s="45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7"/>
      <c r="Z63" s="47"/>
      <c r="AA63" s="47"/>
      <c r="AB63" s="47"/>
      <c r="AC63" s="47"/>
      <c r="AD63" s="49"/>
    </row>
    <row r="64" spans="1:30" s="10" customFormat="1" ht="24.75" customHeight="1">
      <c r="A64" s="41"/>
      <c r="B64" s="41"/>
      <c r="C64" s="43"/>
      <c r="D64" s="43"/>
      <c r="E64" s="43"/>
      <c r="F64" s="43"/>
      <c r="G64" s="43"/>
      <c r="H64" s="43"/>
      <c r="I64" s="43"/>
      <c r="J64" s="43"/>
      <c r="K64" s="44"/>
      <c r="L64" s="44"/>
      <c r="M64" s="45"/>
      <c r="N64" s="45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  <c r="Z64" s="47"/>
      <c r="AA64" s="47"/>
      <c r="AB64" s="47"/>
      <c r="AC64" s="47"/>
      <c r="AD64" s="49"/>
    </row>
    <row r="65" spans="1:30" s="10" customFormat="1" ht="24.75" customHeight="1">
      <c r="A65" s="41"/>
      <c r="B65" s="4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1"/>
    </row>
    <row r="66" spans="1:30" s="10" customFormat="1" ht="24.75" customHeight="1">
      <c r="A66" s="41"/>
      <c r="B66" s="4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1"/>
    </row>
    <row r="67" spans="1:30" s="10" customFormat="1" ht="24.75" customHeight="1">
      <c r="A67" s="41"/>
      <c r="B67" s="41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1"/>
    </row>
    <row r="68" spans="1:30" s="10" customFormat="1" ht="24.75" customHeight="1">
      <c r="A68" s="41"/>
      <c r="B68" s="41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1"/>
    </row>
  </sheetData>
  <sheetProtection/>
  <mergeCells count="52">
    <mergeCell ref="S23:T32"/>
    <mergeCell ref="U23:V32"/>
    <mergeCell ref="W23:X32"/>
    <mergeCell ref="P11:AB11"/>
    <mergeCell ref="B12:B40"/>
    <mergeCell ref="S12:T16"/>
    <mergeCell ref="Y12:AB16"/>
    <mergeCell ref="C23:R24"/>
    <mergeCell ref="U12:V16"/>
    <mergeCell ref="W12:X16"/>
    <mergeCell ref="C3:M3"/>
    <mergeCell ref="C4:M4"/>
    <mergeCell ref="C5:M5"/>
    <mergeCell ref="C6:N7"/>
    <mergeCell ref="P7:AB7"/>
    <mergeCell ref="C8:M8"/>
    <mergeCell ref="Y31:AB32"/>
    <mergeCell ref="C34:R34"/>
    <mergeCell ref="C35:R35"/>
    <mergeCell ref="Y29:AB30"/>
    <mergeCell ref="C29:R30"/>
    <mergeCell ref="AD21:AD24"/>
    <mergeCell ref="AD29:AD32"/>
    <mergeCell ref="C27:R28"/>
    <mergeCell ref="C25:R26"/>
    <mergeCell ref="C31:R32"/>
    <mergeCell ref="Y25:AB26"/>
    <mergeCell ref="AD25:AD28"/>
    <mergeCell ref="Y23:AB24"/>
    <mergeCell ref="Y27:AB28"/>
    <mergeCell ref="Y17:AB22"/>
    <mergeCell ref="AC17:AC22"/>
    <mergeCell ref="P21:R22"/>
    <mergeCell ref="AD41:AD44"/>
    <mergeCell ref="AD37:AD40"/>
    <mergeCell ref="AD33:AD36"/>
    <mergeCell ref="W21:X22"/>
    <mergeCell ref="S17:T22"/>
    <mergeCell ref="U17:V22"/>
    <mergeCell ref="W17:X20"/>
    <mergeCell ref="AC31:AC32"/>
    <mergeCell ref="AD17:AD20"/>
    <mergeCell ref="AC12:AC16"/>
    <mergeCell ref="AC23:AC24"/>
    <mergeCell ref="AC25:AC26"/>
    <mergeCell ref="AC27:AC28"/>
    <mergeCell ref="AC29:AC30"/>
    <mergeCell ref="C12:O16"/>
    <mergeCell ref="P12:R16"/>
    <mergeCell ref="P17:R18"/>
    <mergeCell ref="C17:O22"/>
    <mergeCell ref="P19:R20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6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="115" zoomScaleNormal="70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AA17" sqref="AA17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</row>
    <row r="2" spans="1:29" s="10" customFormat="1" ht="15" customHeight="1">
      <c r="A2" s="20"/>
      <c r="B2" s="8"/>
      <c r="C2" s="155" t="s">
        <v>176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10" customFormat="1" ht="15" customHeight="1">
      <c r="A3" s="18"/>
      <c r="B3" s="8"/>
      <c r="C3" s="490" t="s">
        <v>0</v>
      </c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29" s="10" customFormat="1" ht="15" customHeight="1">
      <c r="A4" s="18"/>
      <c r="B4" s="8"/>
      <c r="C4" s="491" t="s">
        <v>1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56"/>
      <c r="O4" s="13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9"/>
    </row>
    <row r="5" spans="1:29" s="10" customFormat="1" ht="15" customHeight="1">
      <c r="A5" s="18"/>
      <c r="B5" s="8"/>
      <c r="C5" s="476" t="s">
        <v>140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5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9"/>
    </row>
    <row r="6" spans="1:29" s="10" customFormat="1" ht="15" customHeight="1">
      <c r="A6" s="17"/>
      <c r="B6" s="8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58"/>
      <c r="O6" s="13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9"/>
    </row>
    <row r="7" spans="1:29" s="10" customFormat="1" ht="15" customHeight="1">
      <c r="A7" s="17"/>
      <c r="B7" s="8"/>
      <c r="C7" s="160" t="s">
        <v>260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4"/>
      <c r="O7" s="59"/>
      <c r="P7" s="13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9"/>
    </row>
    <row r="8" spans="1:29" s="10" customFormat="1" ht="16.5" customHeight="1">
      <c r="A8" s="17"/>
      <c r="B8" s="28"/>
      <c r="C8" s="35"/>
      <c r="D8" s="35"/>
      <c r="E8" s="35"/>
      <c r="F8" s="477" t="s">
        <v>107</v>
      </c>
      <c r="G8" s="477"/>
      <c r="H8" s="477"/>
      <c r="I8" s="477"/>
      <c r="J8" s="477"/>
      <c r="K8" s="477"/>
      <c r="L8" s="477"/>
      <c r="M8" s="477"/>
      <c r="N8" s="35"/>
      <c r="O8" s="35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8"/>
    </row>
    <row r="9" spans="1:29" s="10" customFormat="1" ht="16.5" customHeight="1" thickBot="1">
      <c r="A9" s="19"/>
      <c r="B9" s="28"/>
      <c r="C9" s="35"/>
      <c r="D9" s="35"/>
      <c r="E9" s="35"/>
      <c r="F9" s="477"/>
      <c r="G9" s="477"/>
      <c r="H9" s="477"/>
      <c r="I9" s="477"/>
      <c r="J9" s="477"/>
      <c r="K9" s="477"/>
      <c r="L9" s="477"/>
      <c r="M9" s="477"/>
      <c r="N9" s="475" t="s">
        <v>5</v>
      </c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6"/>
    </row>
    <row r="10" spans="1:29" s="10" customFormat="1" ht="18" customHeight="1">
      <c r="A10" s="19"/>
      <c r="B10" s="28"/>
      <c r="C10" s="9"/>
      <c r="D10" s="39"/>
      <c r="E10" s="39"/>
      <c r="F10" s="358" t="s">
        <v>79</v>
      </c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 t="s">
        <v>80</v>
      </c>
      <c r="R10" s="359"/>
      <c r="S10" s="359"/>
      <c r="T10" s="359"/>
      <c r="U10" s="359"/>
      <c r="V10" s="359"/>
      <c r="W10" s="359"/>
      <c r="X10" s="359"/>
      <c r="Y10" s="483"/>
      <c r="Z10" s="36"/>
      <c r="AA10" s="36"/>
      <c r="AB10" s="36"/>
      <c r="AC10" s="6"/>
    </row>
    <row r="11" spans="1:29" s="10" customFormat="1" ht="18" customHeight="1" thickBot="1">
      <c r="A11" s="19"/>
      <c r="B11" s="28"/>
      <c r="C11" s="9"/>
      <c r="D11" s="39"/>
      <c r="E11" s="39"/>
      <c r="F11" s="451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84"/>
      <c r="Z11" s="36"/>
      <c r="AA11" s="36"/>
      <c r="AB11" s="36"/>
      <c r="AC11" s="6"/>
    </row>
    <row r="12" spans="1:29" s="10" customFormat="1" ht="18" customHeight="1">
      <c r="A12" s="7"/>
      <c r="B12" s="28"/>
      <c r="C12" s="9"/>
      <c r="D12" s="39"/>
      <c r="E12" s="39"/>
      <c r="F12" s="473" t="s">
        <v>33</v>
      </c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85" t="s">
        <v>239</v>
      </c>
      <c r="R12" s="485"/>
      <c r="S12" s="485"/>
      <c r="T12" s="485"/>
      <c r="U12" s="485"/>
      <c r="V12" s="485"/>
      <c r="W12" s="485"/>
      <c r="X12" s="485"/>
      <c r="Y12" s="486"/>
      <c r="Z12" s="38"/>
      <c r="AA12" s="38"/>
      <c r="AB12" s="38"/>
      <c r="AC12" s="29"/>
    </row>
    <row r="13" spans="1:29" s="10" customFormat="1" ht="18" customHeight="1">
      <c r="A13" s="7"/>
      <c r="B13" s="28"/>
      <c r="C13" s="9"/>
      <c r="D13" s="39"/>
      <c r="E13" s="39"/>
      <c r="F13" s="469" t="s">
        <v>34</v>
      </c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1" t="s">
        <v>166</v>
      </c>
      <c r="R13" s="471"/>
      <c r="S13" s="471"/>
      <c r="T13" s="471"/>
      <c r="U13" s="471"/>
      <c r="V13" s="471"/>
      <c r="W13" s="471"/>
      <c r="X13" s="471"/>
      <c r="Y13" s="472"/>
      <c r="Z13" s="38"/>
      <c r="AA13" s="38"/>
      <c r="AB13" s="38"/>
      <c r="AC13" s="29"/>
    </row>
    <row r="14" spans="1:29" s="10" customFormat="1" ht="18" customHeight="1">
      <c r="A14" s="7"/>
      <c r="B14" s="28"/>
      <c r="C14" s="9"/>
      <c r="D14" s="39"/>
      <c r="E14" s="39"/>
      <c r="F14" s="469" t="s">
        <v>35</v>
      </c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1" t="s">
        <v>242</v>
      </c>
      <c r="R14" s="471"/>
      <c r="S14" s="471"/>
      <c r="T14" s="471"/>
      <c r="U14" s="471"/>
      <c r="V14" s="471"/>
      <c r="W14" s="471"/>
      <c r="X14" s="471"/>
      <c r="Y14" s="472"/>
      <c r="Z14" s="38"/>
      <c r="AA14" s="38"/>
      <c r="AB14" s="38"/>
      <c r="AC14" s="29"/>
    </row>
    <row r="15" spans="1:29" s="10" customFormat="1" ht="18" customHeight="1">
      <c r="A15" s="7"/>
      <c r="B15" s="28"/>
      <c r="C15" s="9"/>
      <c r="D15" s="39"/>
      <c r="E15" s="39"/>
      <c r="F15" s="469" t="s">
        <v>36</v>
      </c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1" t="s">
        <v>186</v>
      </c>
      <c r="R15" s="471"/>
      <c r="S15" s="471"/>
      <c r="T15" s="471"/>
      <c r="U15" s="471"/>
      <c r="V15" s="471"/>
      <c r="W15" s="471"/>
      <c r="X15" s="471"/>
      <c r="Y15" s="472"/>
      <c r="Z15" s="38"/>
      <c r="AA15" s="38"/>
      <c r="AB15" s="38"/>
      <c r="AC15" s="29"/>
    </row>
    <row r="16" spans="1:29" s="10" customFormat="1" ht="18" customHeight="1">
      <c r="A16" s="7"/>
      <c r="B16" s="28"/>
      <c r="C16" s="9"/>
      <c r="D16" s="39"/>
      <c r="E16" s="39"/>
      <c r="F16" s="469" t="s">
        <v>37</v>
      </c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1" t="s">
        <v>237</v>
      </c>
      <c r="R16" s="471"/>
      <c r="S16" s="471"/>
      <c r="T16" s="471"/>
      <c r="U16" s="471"/>
      <c r="V16" s="471"/>
      <c r="W16" s="471"/>
      <c r="X16" s="471"/>
      <c r="Y16" s="472"/>
      <c r="Z16" s="38"/>
      <c r="AA16" s="38"/>
      <c r="AB16" s="38"/>
      <c r="AC16" s="29"/>
    </row>
    <row r="17" spans="1:29" s="10" customFormat="1" ht="18" customHeight="1">
      <c r="A17" s="7"/>
      <c r="B17" s="28"/>
      <c r="C17" s="9"/>
      <c r="D17" s="39"/>
      <c r="E17" s="39"/>
      <c r="F17" s="469" t="s">
        <v>38</v>
      </c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1" t="s">
        <v>243</v>
      </c>
      <c r="R17" s="471"/>
      <c r="S17" s="471"/>
      <c r="T17" s="471"/>
      <c r="U17" s="471"/>
      <c r="V17" s="471"/>
      <c r="W17" s="471"/>
      <c r="X17" s="471"/>
      <c r="Y17" s="472"/>
      <c r="Z17" s="38"/>
      <c r="AA17" s="38"/>
      <c r="AB17" s="38"/>
      <c r="AC17" s="29"/>
    </row>
    <row r="18" spans="1:29" s="10" customFormat="1" ht="18" customHeight="1">
      <c r="A18" s="7"/>
      <c r="B18" s="28"/>
      <c r="C18" s="9"/>
      <c r="D18" s="39"/>
      <c r="E18" s="39"/>
      <c r="F18" s="469" t="s">
        <v>39</v>
      </c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1" t="s">
        <v>238</v>
      </c>
      <c r="R18" s="471"/>
      <c r="S18" s="471"/>
      <c r="T18" s="471"/>
      <c r="U18" s="471"/>
      <c r="V18" s="471"/>
      <c r="W18" s="471"/>
      <c r="X18" s="471"/>
      <c r="Y18" s="472"/>
      <c r="Z18" s="38"/>
      <c r="AA18" s="38"/>
      <c r="AB18" s="38"/>
      <c r="AC18" s="29"/>
    </row>
    <row r="19" spans="1:29" s="10" customFormat="1" ht="18" customHeight="1">
      <c r="A19" s="7"/>
      <c r="B19" s="28"/>
      <c r="C19" s="9"/>
      <c r="D19" s="39"/>
      <c r="E19" s="39"/>
      <c r="F19" s="469" t="s">
        <v>40</v>
      </c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1" t="s">
        <v>234</v>
      </c>
      <c r="R19" s="471"/>
      <c r="S19" s="471"/>
      <c r="T19" s="471"/>
      <c r="U19" s="471"/>
      <c r="V19" s="471"/>
      <c r="W19" s="471"/>
      <c r="X19" s="471"/>
      <c r="Y19" s="472"/>
      <c r="Z19" s="38"/>
      <c r="AA19" s="38"/>
      <c r="AB19" s="38"/>
      <c r="AC19" s="29"/>
    </row>
    <row r="20" spans="1:29" s="10" customFormat="1" ht="18" customHeight="1">
      <c r="A20" s="7"/>
      <c r="B20" s="28"/>
      <c r="C20" s="9"/>
      <c r="D20" s="39"/>
      <c r="E20" s="39"/>
      <c r="F20" s="469" t="s">
        <v>41</v>
      </c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1" t="s">
        <v>244</v>
      </c>
      <c r="R20" s="471"/>
      <c r="S20" s="471"/>
      <c r="T20" s="471"/>
      <c r="U20" s="471"/>
      <c r="V20" s="471"/>
      <c r="W20" s="471"/>
      <c r="X20" s="471"/>
      <c r="Y20" s="472"/>
      <c r="Z20" s="38"/>
      <c r="AA20" s="38"/>
      <c r="AB20" s="38"/>
      <c r="AC20" s="29"/>
    </row>
    <row r="21" spans="1:29" s="10" customFormat="1" ht="18" customHeight="1">
      <c r="A21" s="7"/>
      <c r="B21" s="28"/>
      <c r="C21" s="9"/>
      <c r="D21" s="39"/>
      <c r="E21" s="39"/>
      <c r="F21" s="469" t="s">
        <v>42</v>
      </c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1" t="s">
        <v>245</v>
      </c>
      <c r="R21" s="471"/>
      <c r="S21" s="471"/>
      <c r="T21" s="471"/>
      <c r="U21" s="471"/>
      <c r="V21" s="471"/>
      <c r="W21" s="471"/>
      <c r="X21" s="471"/>
      <c r="Y21" s="472"/>
      <c r="Z21" s="38"/>
      <c r="AA21" s="38"/>
      <c r="AB21" s="38"/>
      <c r="AC21" s="29"/>
    </row>
    <row r="22" spans="1:29" s="10" customFormat="1" ht="18" customHeight="1">
      <c r="A22" s="7"/>
      <c r="B22" s="28"/>
      <c r="C22" s="9"/>
      <c r="D22" s="39"/>
      <c r="E22" s="39"/>
      <c r="F22" s="469" t="s">
        <v>43</v>
      </c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1" t="s">
        <v>246</v>
      </c>
      <c r="R22" s="471"/>
      <c r="S22" s="471"/>
      <c r="T22" s="471"/>
      <c r="U22" s="471"/>
      <c r="V22" s="471"/>
      <c r="W22" s="471"/>
      <c r="X22" s="471"/>
      <c r="Y22" s="472"/>
      <c r="Z22" s="38"/>
      <c r="AA22" s="38"/>
      <c r="AB22" s="38"/>
      <c r="AC22" s="29"/>
    </row>
    <row r="23" spans="1:29" s="10" customFormat="1" ht="18" customHeight="1">
      <c r="A23" s="7"/>
      <c r="B23" s="28"/>
      <c r="C23" s="9"/>
      <c r="D23" s="39"/>
      <c r="E23" s="39"/>
      <c r="F23" s="469" t="s">
        <v>44</v>
      </c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1" t="s">
        <v>235</v>
      </c>
      <c r="R23" s="471"/>
      <c r="S23" s="471"/>
      <c r="T23" s="471"/>
      <c r="U23" s="471"/>
      <c r="V23" s="471"/>
      <c r="W23" s="471"/>
      <c r="X23" s="471"/>
      <c r="Y23" s="472"/>
      <c r="Z23" s="38"/>
      <c r="AA23" s="38"/>
      <c r="AB23" s="38"/>
      <c r="AC23" s="29"/>
    </row>
    <row r="24" spans="1:29" s="10" customFormat="1" ht="18" customHeight="1">
      <c r="A24" s="7"/>
      <c r="B24" s="28"/>
      <c r="C24" s="9"/>
      <c r="D24" s="39"/>
      <c r="E24" s="39"/>
      <c r="F24" s="469" t="s">
        <v>45</v>
      </c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1" t="s">
        <v>245</v>
      </c>
      <c r="R24" s="471"/>
      <c r="S24" s="471"/>
      <c r="T24" s="471"/>
      <c r="U24" s="471"/>
      <c r="V24" s="471"/>
      <c r="W24" s="471"/>
      <c r="X24" s="471"/>
      <c r="Y24" s="472"/>
      <c r="Z24" s="38"/>
      <c r="AA24" s="38"/>
      <c r="AB24" s="38"/>
      <c r="AC24" s="29"/>
    </row>
    <row r="25" spans="1:29" s="10" customFormat="1" ht="18" customHeight="1">
      <c r="A25" s="7"/>
      <c r="B25" s="28"/>
      <c r="C25" s="9"/>
      <c r="D25" s="39"/>
      <c r="E25" s="39"/>
      <c r="F25" s="469" t="s">
        <v>46</v>
      </c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1" t="s">
        <v>237</v>
      </c>
      <c r="R25" s="471"/>
      <c r="S25" s="471"/>
      <c r="T25" s="471"/>
      <c r="U25" s="471"/>
      <c r="V25" s="471"/>
      <c r="W25" s="471"/>
      <c r="X25" s="471"/>
      <c r="Y25" s="472"/>
      <c r="Z25" s="38"/>
      <c r="AA25" s="38"/>
      <c r="AB25" s="38"/>
      <c r="AC25" s="29"/>
    </row>
    <row r="26" spans="1:29" s="10" customFormat="1" ht="18" customHeight="1">
      <c r="A26" s="7"/>
      <c r="B26" s="28"/>
      <c r="C26" s="9"/>
      <c r="D26" s="39"/>
      <c r="E26" s="39"/>
      <c r="F26" s="469" t="s">
        <v>47</v>
      </c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1" t="s">
        <v>188</v>
      </c>
      <c r="R26" s="471"/>
      <c r="S26" s="471"/>
      <c r="T26" s="471"/>
      <c r="U26" s="471"/>
      <c r="V26" s="471"/>
      <c r="W26" s="471"/>
      <c r="X26" s="471"/>
      <c r="Y26" s="472"/>
      <c r="Z26" s="38"/>
      <c r="AA26" s="38"/>
      <c r="AB26" s="38"/>
      <c r="AC26" s="29"/>
    </row>
    <row r="27" spans="1:29" s="10" customFormat="1" ht="18" customHeight="1">
      <c r="A27" s="7"/>
      <c r="B27" s="28"/>
      <c r="C27" s="9"/>
      <c r="D27" s="39"/>
      <c r="E27" s="39"/>
      <c r="F27" s="469" t="s">
        <v>48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1" t="s">
        <v>234</v>
      </c>
      <c r="R27" s="471"/>
      <c r="S27" s="471"/>
      <c r="T27" s="471"/>
      <c r="U27" s="471"/>
      <c r="V27" s="471"/>
      <c r="W27" s="471"/>
      <c r="X27" s="471"/>
      <c r="Y27" s="472"/>
      <c r="Z27" s="38"/>
      <c r="AA27" s="38"/>
      <c r="AB27" s="38"/>
      <c r="AC27" s="29"/>
    </row>
    <row r="28" spans="1:29" s="10" customFormat="1" ht="18" customHeight="1">
      <c r="A28" s="7"/>
      <c r="B28" s="28"/>
      <c r="C28" s="9"/>
      <c r="D28" s="39"/>
      <c r="E28" s="39"/>
      <c r="F28" s="469" t="s">
        <v>49</v>
      </c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1" t="s">
        <v>236</v>
      </c>
      <c r="R28" s="471"/>
      <c r="S28" s="471"/>
      <c r="T28" s="471"/>
      <c r="U28" s="471"/>
      <c r="V28" s="471"/>
      <c r="W28" s="471"/>
      <c r="X28" s="471"/>
      <c r="Y28" s="472"/>
      <c r="Z28" s="38"/>
      <c r="AA28" s="38"/>
      <c r="AB28" s="38"/>
      <c r="AC28" s="29"/>
    </row>
    <row r="29" spans="1:29" s="10" customFormat="1" ht="18" customHeight="1">
      <c r="A29" s="7"/>
      <c r="B29" s="28"/>
      <c r="C29" s="9"/>
      <c r="D29" s="39"/>
      <c r="E29" s="39"/>
      <c r="F29" s="469" t="s">
        <v>50</v>
      </c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1" t="s">
        <v>187</v>
      </c>
      <c r="R29" s="471"/>
      <c r="S29" s="471"/>
      <c r="T29" s="471"/>
      <c r="U29" s="471"/>
      <c r="V29" s="471"/>
      <c r="W29" s="471"/>
      <c r="X29" s="471"/>
      <c r="Y29" s="472"/>
      <c r="Z29" s="38"/>
      <c r="AA29" s="38"/>
      <c r="AB29" s="38"/>
      <c r="AC29" s="29"/>
    </row>
    <row r="30" spans="1:29" s="10" customFormat="1" ht="18" customHeight="1">
      <c r="A30" s="7"/>
      <c r="B30" s="28"/>
      <c r="C30" s="9"/>
      <c r="D30" s="39"/>
      <c r="E30" s="39"/>
      <c r="F30" s="469" t="s">
        <v>51</v>
      </c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1" t="s">
        <v>247</v>
      </c>
      <c r="R30" s="471"/>
      <c r="S30" s="471"/>
      <c r="T30" s="471"/>
      <c r="U30" s="471"/>
      <c r="V30" s="471"/>
      <c r="W30" s="471"/>
      <c r="X30" s="471"/>
      <c r="Y30" s="472"/>
      <c r="Z30" s="38"/>
      <c r="AA30" s="38"/>
      <c r="AB30" s="38"/>
      <c r="AC30" s="29"/>
    </row>
    <row r="31" spans="1:29" s="10" customFormat="1" ht="18" customHeight="1">
      <c r="A31" s="7"/>
      <c r="B31" s="28"/>
      <c r="C31" s="9"/>
      <c r="D31" s="39"/>
      <c r="E31" s="39"/>
      <c r="F31" s="469" t="s">
        <v>52</v>
      </c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1" t="s">
        <v>234</v>
      </c>
      <c r="R31" s="471"/>
      <c r="S31" s="471"/>
      <c r="T31" s="471"/>
      <c r="U31" s="471"/>
      <c r="V31" s="471"/>
      <c r="W31" s="471"/>
      <c r="X31" s="471"/>
      <c r="Y31" s="472"/>
      <c r="Z31" s="38"/>
      <c r="AA31" s="38"/>
      <c r="AB31" s="38"/>
      <c r="AC31" s="29"/>
    </row>
    <row r="32" spans="1:29" s="10" customFormat="1" ht="18" customHeight="1">
      <c r="A32" s="7"/>
      <c r="B32" s="28"/>
      <c r="C32" s="9"/>
      <c r="D32" s="39"/>
      <c r="E32" s="39"/>
      <c r="F32" s="469" t="s">
        <v>53</v>
      </c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1" t="s">
        <v>248</v>
      </c>
      <c r="R32" s="471"/>
      <c r="S32" s="471"/>
      <c r="T32" s="471"/>
      <c r="U32" s="471"/>
      <c r="V32" s="471"/>
      <c r="W32" s="471"/>
      <c r="X32" s="471"/>
      <c r="Y32" s="472"/>
      <c r="Z32" s="38"/>
      <c r="AA32" s="38"/>
      <c r="AB32" s="38"/>
      <c r="AC32" s="29"/>
    </row>
    <row r="33" spans="1:29" s="10" customFormat="1" ht="18" customHeight="1">
      <c r="A33" s="7"/>
      <c r="B33" s="28"/>
      <c r="C33" s="9"/>
      <c r="D33" s="39"/>
      <c r="E33" s="39"/>
      <c r="F33" s="469" t="s">
        <v>241</v>
      </c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1" t="s">
        <v>249</v>
      </c>
      <c r="R33" s="471"/>
      <c r="S33" s="471"/>
      <c r="T33" s="471"/>
      <c r="U33" s="471"/>
      <c r="V33" s="471"/>
      <c r="W33" s="471"/>
      <c r="X33" s="471"/>
      <c r="Y33" s="472"/>
      <c r="Z33" s="38"/>
      <c r="AA33" s="38"/>
      <c r="AB33" s="38"/>
      <c r="AC33" s="29"/>
    </row>
    <row r="34" spans="1:29" s="10" customFormat="1" ht="18" customHeight="1">
      <c r="A34" s="7"/>
      <c r="B34" s="28"/>
      <c r="C34" s="9"/>
      <c r="D34" s="39"/>
      <c r="E34" s="39"/>
      <c r="F34" s="469" t="s">
        <v>54</v>
      </c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1" t="s">
        <v>249</v>
      </c>
      <c r="R34" s="471"/>
      <c r="S34" s="471"/>
      <c r="T34" s="471"/>
      <c r="U34" s="471"/>
      <c r="V34" s="471"/>
      <c r="W34" s="471"/>
      <c r="X34" s="471"/>
      <c r="Y34" s="472"/>
      <c r="Z34" s="38"/>
      <c r="AA34" s="38"/>
      <c r="AB34" s="38"/>
      <c r="AC34" s="24"/>
    </row>
    <row r="35" spans="1:29" s="10" customFormat="1" ht="18" customHeight="1">
      <c r="A35" s="7"/>
      <c r="B35" s="28"/>
      <c r="C35" s="9"/>
      <c r="D35" s="39"/>
      <c r="E35" s="39"/>
      <c r="F35" s="469" t="s">
        <v>55</v>
      </c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1" t="s">
        <v>250</v>
      </c>
      <c r="R35" s="471"/>
      <c r="S35" s="471"/>
      <c r="T35" s="471"/>
      <c r="U35" s="471"/>
      <c r="V35" s="471"/>
      <c r="W35" s="471"/>
      <c r="X35" s="471"/>
      <c r="Y35" s="472"/>
      <c r="Z35" s="38"/>
      <c r="AA35" s="38"/>
      <c r="AB35" s="38"/>
      <c r="AC35" s="24"/>
    </row>
    <row r="36" spans="1:29" s="10" customFormat="1" ht="18" customHeight="1">
      <c r="A36" s="7"/>
      <c r="B36" s="28"/>
      <c r="C36" s="9"/>
      <c r="D36" s="39"/>
      <c r="E36" s="39"/>
      <c r="F36" s="469" t="s">
        <v>56</v>
      </c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1" t="s">
        <v>189</v>
      </c>
      <c r="R36" s="471"/>
      <c r="S36" s="471"/>
      <c r="T36" s="471"/>
      <c r="U36" s="471"/>
      <c r="V36" s="471"/>
      <c r="W36" s="471"/>
      <c r="X36" s="471"/>
      <c r="Y36" s="472"/>
      <c r="Z36" s="38"/>
      <c r="AA36" s="38"/>
      <c r="AB36" s="38"/>
      <c r="AC36" s="24"/>
    </row>
    <row r="37" spans="1:29" s="10" customFormat="1" ht="18" customHeight="1">
      <c r="A37" s="7"/>
      <c r="B37" s="28"/>
      <c r="C37" s="9"/>
      <c r="D37" s="39"/>
      <c r="E37" s="39"/>
      <c r="F37" s="469" t="s">
        <v>57</v>
      </c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1" t="s">
        <v>251</v>
      </c>
      <c r="R37" s="471"/>
      <c r="S37" s="471"/>
      <c r="T37" s="471"/>
      <c r="U37" s="471"/>
      <c r="V37" s="471"/>
      <c r="W37" s="471"/>
      <c r="X37" s="471"/>
      <c r="Y37" s="472"/>
      <c r="Z37" s="38"/>
      <c r="AA37" s="38"/>
      <c r="AB37" s="38"/>
      <c r="AC37" s="24"/>
    </row>
    <row r="38" spans="1:29" s="10" customFormat="1" ht="18" customHeight="1">
      <c r="A38" s="7"/>
      <c r="B38" s="32"/>
      <c r="C38" s="9"/>
      <c r="D38" s="39"/>
      <c r="E38" s="39"/>
      <c r="F38" s="469" t="s">
        <v>58</v>
      </c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1" t="s">
        <v>236</v>
      </c>
      <c r="R38" s="471"/>
      <c r="S38" s="471"/>
      <c r="T38" s="471"/>
      <c r="U38" s="471"/>
      <c r="V38" s="471"/>
      <c r="W38" s="471"/>
      <c r="X38" s="471"/>
      <c r="Y38" s="472"/>
      <c r="Z38" s="50"/>
      <c r="AA38" s="50"/>
      <c r="AB38" s="50"/>
      <c r="AC38" s="24"/>
    </row>
    <row r="39" spans="1:29" s="10" customFormat="1" ht="18" customHeight="1">
      <c r="A39" s="7"/>
      <c r="B39" s="32"/>
      <c r="C39" s="9"/>
      <c r="D39" s="39"/>
      <c r="E39" s="39"/>
      <c r="F39" s="469" t="s">
        <v>59</v>
      </c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1" t="s">
        <v>252</v>
      </c>
      <c r="R39" s="471"/>
      <c r="S39" s="471"/>
      <c r="T39" s="471"/>
      <c r="U39" s="471"/>
      <c r="V39" s="471"/>
      <c r="W39" s="471"/>
      <c r="X39" s="471"/>
      <c r="Y39" s="472"/>
      <c r="Z39" s="50"/>
      <c r="AA39" s="50"/>
      <c r="AB39" s="50"/>
      <c r="AC39" s="24"/>
    </row>
    <row r="40" spans="1:29" s="10" customFormat="1" ht="18" customHeight="1">
      <c r="A40" s="7"/>
      <c r="B40" s="32"/>
      <c r="C40" s="9"/>
      <c r="D40" s="39"/>
      <c r="E40" s="39"/>
      <c r="F40" s="469" t="s">
        <v>60</v>
      </c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1" t="s">
        <v>189</v>
      </c>
      <c r="R40" s="471"/>
      <c r="S40" s="471"/>
      <c r="T40" s="471"/>
      <c r="U40" s="471"/>
      <c r="V40" s="471"/>
      <c r="W40" s="471"/>
      <c r="X40" s="471"/>
      <c r="Y40" s="472"/>
      <c r="Z40" s="50"/>
      <c r="AA40" s="50"/>
      <c r="AB40" s="50"/>
      <c r="AC40" s="24"/>
    </row>
    <row r="41" spans="1:29" s="10" customFormat="1" ht="18" customHeight="1">
      <c r="A41" s="7"/>
      <c r="B41" s="32"/>
      <c r="C41" s="9"/>
      <c r="D41" s="39"/>
      <c r="E41" s="39"/>
      <c r="F41" s="469" t="s">
        <v>61</v>
      </c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1" t="s">
        <v>253</v>
      </c>
      <c r="R41" s="471"/>
      <c r="S41" s="471"/>
      <c r="T41" s="471"/>
      <c r="U41" s="471"/>
      <c r="V41" s="471"/>
      <c r="W41" s="471"/>
      <c r="X41" s="471"/>
      <c r="Y41" s="472"/>
      <c r="Z41" s="50"/>
      <c r="AA41" s="50"/>
      <c r="AB41" s="50"/>
      <c r="AC41" s="24"/>
    </row>
    <row r="42" spans="1:29" s="10" customFormat="1" ht="18" customHeight="1">
      <c r="A42" s="7"/>
      <c r="B42" s="6"/>
      <c r="C42" s="9"/>
      <c r="D42" s="39"/>
      <c r="E42" s="39"/>
      <c r="F42" s="469" t="s">
        <v>62</v>
      </c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1" t="s">
        <v>185</v>
      </c>
      <c r="R42" s="471"/>
      <c r="S42" s="471"/>
      <c r="T42" s="471"/>
      <c r="U42" s="471"/>
      <c r="V42" s="471"/>
      <c r="W42" s="471"/>
      <c r="X42" s="471"/>
      <c r="Y42" s="472"/>
      <c r="Z42" s="50"/>
      <c r="AA42" s="50"/>
      <c r="AB42" s="50"/>
      <c r="AC42" s="24"/>
    </row>
    <row r="43" spans="1:29" s="10" customFormat="1" ht="18" customHeight="1">
      <c r="A43" s="7"/>
      <c r="B43" s="6"/>
      <c r="C43" s="9"/>
      <c r="D43" s="39"/>
      <c r="E43" s="39"/>
      <c r="F43" s="469" t="s">
        <v>63</v>
      </c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1" t="s">
        <v>254</v>
      </c>
      <c r="R43" s="471"/>
      <c r="S43" s="471"/>
      <c r="T43" s="471"/>
      <c r="U43" s="471"/>
      <c r="V43" s="471"/>
      <c r="W43" s="471"/>
      <c r="X43" s="471"/>
      <c r="Y43" s="472"/>
      <c r="Z43" s="50"/>
      <c r="AA43" s="50"/>
      <c r="AB43" s="50"/>
      <c r="AC43" s="24"/>
    </row>
    <row r="44" spans="1:29" s="10" customFormat="1" ht="18" customHeight="1">
      <c r="A44" s="7"/>
      <c r="B44" s="6"/>
      <c r="C44" s="9"/>
      <c r="D44" s="39"/>
      <c r="E44" s="39"/>
      <c r="F44" s="469" t="s">
        <v>64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1" t="s">
        <v>254</v>
      </c>
      <c r="R44" s="471"/>
      <c r="S44" s="471"/>
      <c r="T44" s="471"/>
      <c r="U44" s="471"/>
      <c r="V44" s="471"/>
      <c r="W44" s="471"/>
      <c r="X44" s="471"/>
      <c r="Y44" s="472"/>
      <c r="Z44" s="50"/>
      <c r="AA44" s="50"/>
      <c r="AB44" s="50"/>
      <c r="AC44" s="24"/>
    </row>
    <row r="45" spans="1:29" s="10" customFormat="1" ht="18" customHeight="1">
      <c r="A45" s="7"/>
      <c r="B45" s="6"/>
      <c r="C45" s="9"/>
      <c r="D45" s="39"/>
      <c r="E45" s="39"/>
      <c r="F45" s="469" t="s">
        <v>65</v>
      </c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1" t="s">
        <v>261</v>
      </c>
      <c r="R45" s="471"/>
      <c r="S45" s="471"/>
      <c r="T45" s="471"/>
      <c r="U45" s="471"/>
      <c r="V45" s="471"/>
      <c r="W45" s="471"/>
      <c r="X45" s="471"/>
      <c r="Y45" s="472"/>
      <c r="Z45" s="50"/>
      <c r="AA45" s="50"/>
      <c r="AB45" s="50"/>
      <c r="AC45" s="24"/>
    </row>
    <row r="46" spans="1:29" s="10" customFormat="1" ht="18" customHeight="1">
      <c r="A46" s="7"/>
      <c r="B46" s="8"/>
      <c r="C46" s="9"/>
      <c r="D46" s="39"/>
      <c r="E46" s="39"/>
      <c r="F46" s="469" t="s">
        <v>66</v>
      </c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1" t="s">
        <v>255</v>
      </c>
      <c r="R46" s="471"/>
      <c r="S46" s="471"/>
      <c r="T46" s="471"/>
      <c r="U46" s="471"/>
      <c r="V46" s="471"/>
      <c r="W46" s="471"/>
      <c r="X46" s="471"/>
      <c r="Y46" s="472"/>
      <c r="Z46" s="50"/>
      <c r="AA46" s="50"/>
      <c r="AB46" s="50"/>
      <c r="AC46" s="24"/>
    </row>
    <row r="47" spans="1:29" s="10" customFormat="1" ht="18" customHeight="1">
      <c r="A47" s="7"/>
      <c r="B47" s="8"/>
      <c r="C47" s="9"/>
      <c r="D47" s="39"/>
      <c r="E47" s="39"/>
      <c r="F47" s="469" t="s">
        <v>67</v>
      </c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1" t="s">
        <v>190</v>
      </c>
      <c r="R47" s="471"/>
      <c r="S47" s="471"/>
      <c r="T47" s="471"/>
      <c r="U47" s="471"/>
      <c r="V47" s="471"/>
      <c r="W47" s="471"/>
      <c r="X47" s="471"/>
      <c r="Y47" s="472"/>
      <c r="Z47" s="50"/>
      <c r="AA47" s="50"/>
      <c r="AB47" s="50"/>
      <c r="AC47" s="24"/>
    </row>
    <row r="48" spans="1:29" s="10" customFormat="1" ht="18" customHeight="1">
      <c r="A48" s="7"/>
      <c r="B48" s="8"/>
      <c r="C48" s="9"/>
      <c r="D48" s="39"/>
      <c r="E48" s="39"/>
      <c r="F48" s="469" t="s">
        <v>68</v>
      </c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1" t="s">
        <v>240</v>
      </c>
      <c r="R48" s="471"/>
      <c r="S48" s="471"/>
      <c r="T48" s="471"/>
      <c r="U48" s="471"/>
      <c r="V48" s="471"/>
      <c r="W48" s="471"/>
      <c r="X48" s="471"/>
      <c r="Y48" s="472"/>
      <c r="Z48" s="50"/>
      <c r="AA48" s="50"/>
      <c r="AB48" s="50"/>
      <c r="AC48" s="24"/>
    </row>
    <row r="49" spans="1:29" s="10" customFormat="1" ht="18" customHeight="1">
      <c r="A49" s="7"/>
      <c r="B49" s="8"/>
      <c r="C49" s="9"/>
      <c r="D49" s="39"/>
      <c r="E49" s="39"/>
      <c r="F49" s="469" t="s">
        <v>69</v>
      </c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1" t="s">
        <v>233</v>
      </c>
      <c r="R49" s="471"/>
      <c r="S49" s="471"/>
      <c r="T49" s="471"/>
      <c r="U49" s="471"/>
      <c r="V49" s="471"/>
      <c r="W49" s="471"/>
      <c r="X49" s="471"/>
      <c r="Y49" s="472"/>
      <c r="Z49" s="50"/>
      <c r="AA49" s="50"/>
      <c r="AB49" s="50"/>
      <c r="AC49" s="24"/>
    </row>
    <row r="50" spans="1:29" s="10" customFormat="1" ht="18" customHeight="1">
      <c r="A50" s="7"/>
      <c r="B50" s="8"/>
      <c r="C50" s="9"/>
      <c r="D50" s="39"/>
      <c r="E50" s="39"/>
      <c r="F50" s="469" t="s">
        <v>70</v>
      </c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1" t="s">
        <v>185</v>
      </c>
      <c r="R50" s="471"/>
      <c r="S50" s="471"/>
      <c r="T50" s="471"/>
      <c r="U50" s="471"/>
      <c r="V50" s="471"/>
      <c r="W50" s="471"/>
      <c r="X50" s="471"/>
      <c r="Y50" s="472"/>
      <c r="Z50" s="50"/>
      <c r="AA50" s="50"/>
      <c r="AB50" s="50"/>
      <c r="AC50" s="24"/>
    </row>
    <row r="51" spans="1:29" s="10" customFormat="1" ht="18" customHeight="1">
      <c r="A51" s="7"/>
      <c r="B51" s="8"/>
      <c r="C51" s="9"/>
      <c r="D51" s="39"/>
      <c r="E51" s="39"/>
      <c r="F51" s="469" t="s">
        <v>71</v>
      </c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1" t="s">
        <v>256</v>
      </c>
      <c r="R51" s="471"/>
      <c r="S51" s="471"/>
      <c r="T51" s="471"/>
      <c r="U51" s="471"/>
      <c r="V51" s="471"/>
      <c r="W51" s="471"/>
      <c r="X51" s="471"/>
      <c r="Y51" s="472"/>
      <c r="Z51" s="50"/>
      <c r="AA51" s="50"/>
      <c r="AB51" s="50"/>
      <c r="AC51" s="24"/>
    </row>
    <row r="52" spans="1:29" s="10" customFormat="1" ht="18" customHeight="1">
      <c r="A52" s="7"/>
      <c r="B52" s="8"/>
      <c r="C52" s="9"/>
      <c r="D52" s="39"/>
      <c r="E52" s="39"/>
      <c r="F52" s="469" t="s">
        <v>72</v>
      </c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1" t="s">
        <v>233</v>
      </c>
      <c r="R52" s="471"/>
      <c r="S52" s="471"/>
      <c r="T52" s="471"/>
      <c r="U52" s="471"/>
      <c r="V52" s="471"/>
      <c r="W52" s="471"/>
      <c r="X52" s="471"/>
      <c r="Y52" s="472"/>
      <c r="Z52" s="50"/>
      <c r="AA52" s="50"/>
      <c r="AB52" s="50"/>
      <c r="AC52" s="24"/>
    </row>
    <row r="53" spans="1:29" s="10" customFormat="1" ht="18" customHeight="1">
      <c r="A53" s="7"/>
      <c r="B53" s="8"/>
      <c r="C53" s="9"/>
      <c r="D53" s="39"/>
      <c r="E53" s="39"/>
      <c r="F53" s="469" t="s">
        <v>73</v>
      </c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1" t="s">
        <v>257</v>
      </c>
      <c r="R53" s="471"/>
      <c r="S53" s="471"/>
      <c r="T53" s="471"/>
      <c r="U53" s="471"/>
      <c r="V53" s="471"/>
      <c r="W53" s="471"/>
      <c r="X53" s="471"/>
      <c r="Y53" s="472"/>
      <c r="Z53" s="50"/>
      <c r="AA53" s="50"/>
      <c r="AB53" s="50"/>
      <c r="AC53" s="24"/>
    </row>
    <row r="54" spans="1:29" s="10" customFormat="1" ht="18" customHeight="1">
      <c r="A54" s="7"/>
      <c r="B54" s="8"/>
      <c r="C54" s="9"/>
      <c r="D54" s="39"/>
      <c r="E54" s="39"/>
      <c r="F54" s="469" t="s">
        <v>74</v>
      </c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1" t="s">
        <v>243</v>
      </c>
      <c r="R54" s="471"/>
      <c r="S54" s="471"/>
      <c r="T54" s="471"/>
      <c r="U54" s="471"/>
      <c r="V54" s="471"/>
      <c r="W54" s="471"/>
      <c r="X54" s="471"/>
      <c r="Y54" s="472"/>
      <c r="Z54" s="50"/>
      <c r="AA54" s="50"/>
      <c r="AB54" s="50"/>
      <c r="AC54" s="24"/>
    </row>
    <row r="55" spans="1:29" s="10" customFormat="1" ht="18" customHeight="1">
      <c r="A55" s="7"/>
      <c r="B55" s="8"/>
      <c r="C55" s="9"/>
      <c r="D55" s="39"/>
      <c r="E55" s="39"/>
      <c r="F55" s="469" t="s">
        <v>75</v>
      </c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1" t="s">
        <v>189</v>
      </c>
      <c r="R55" s="471"/>
      <c r="S55" s="471"/>
      <c r="T55" s="471"/>
      <c r="U55" s="471"/>
      <c r="V55" s="471"/>
      <c r="W55" s="471"/>
      <c r="X55" s="471"/>
      <c r="Y55" s="472"/>
      <c r="Z55" s="50"/>
      <c r="AA55" s="50"/>
      <c r="AB55" s="50"/>
      <c r="AC55" s="24"/>
    </row>
    <row r="56" spans="1:29" s="10" customFormat="1" ht="18" customHeight="1">
      <c r="A56" s="7"/>
      <c r="B56" s="8"/>
      <c r="C56" s="9"/>
      <c r="D56" s="39"/>
      <c r="E56" s="39"/>
      <c r="F56" s="469" t="s">
        <v>76</v>
      </c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1" t="s">
        <v>243</v>
      </c>
      <c r="R56" s="471"/>
      <c r="S56" s="471"/>
      <c r="T56" s="471"/>
      <c r="U56" s="471"/>
      <c r="V56" s="471"/>
      <c r="W56" s="471"/>
      <c r="X56" s="471"/>
      <c r="Y56" s="472"/>
      <c r="Z56" s="50"/>
      <c r="AA56" s="50"/>
      <c r="AB56" s="50"/>
      <c r="AC56" s="24"/>
    </row>
    <row r="57" spans="1:29" s="10" customFormat="1" ht="18" customHeight="1">
      <c r="A57" s="7"/>
      <c r="B57" s="8"/>
      <c r="C57" s="9"/>
      <c r="D57" s="39"/>
      <c r="E57" s="39"/>
      <c r="F57" s="469" t="s">
        <v>77</v>
      </c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1" t="s">
        <v>258</v>
      </c>
      <c r="R57" s="471"/>
      <c r="S57" s="471"/>
      <c r="T57" s="471"/>
      <c r="U57" s="471"/>
      <c r="V57" s="471"/>
      <c r="W57" s="471"/>
      <c r="X57" s="471"/>
      <c r="Y57" s="472"/>
      <c r="Z57" s="50"/>
      <c r="AA57" s="50"/>
      <c r="AB57" s="50"/>
      <c r="AC57" s="24"/>
    </row>
    <row r="58" spans="1:29" s="10" customFormat="1" ht="18" customHeight="1">
      <c r="A58" s="7"/>
      <c r="B58" s="8"/>
      <c r="C58" s="9"/>
      <c r="D58" s="39"/>
      <c r="E58" s="39"/>
      <c r="F58" s="480" t="s">
        <v>164</v>
      </c>
      <c r="G58" s="481"/>
      <c r="H58" s="481"/>
      <c r="I58" s="481"/>
      <c r="J58" s="481"/>
      <c r="K58" s="481"/>
      <c r="L58" s="481"/>
      <c r="M58" s="481"/>
      <c r="N58" s="481"/>
      <c r="O58" s="481"/>
      <c r="P58" s="482"/>
      <c r="Q58" s="487" t="s">
        <v>259</v>
      </c>
      <c r="R58" s="488"/>
      <c r="S58" s="488"/>
      <c r="T58" s="488"/>
      <c r="U58" s="488"/>
      <c r="V58" s="488"/>
      <c r="W58" s="488"/>
      <c r="X58" s="488"/>
      <c r="Y58" s="489"/>
      <c r="Z58" s="50"/>
      <c r="AA58" s="50"/>
      <c r="AB58" s="50"/>
      <c r="AC58" s="61"/>
    </row>
    <row r="59" spans="1:29" s="10" customFormat="1" ht="18" customHeight="1" thickBot="1">
      <c r="A59" s="7"/>
      <c r="B59" s="8"/>
      <c r="C59" s="9"/>
      <c r="D59" s="39"/>
      <c r="E59" s="39"/>
      <c r="F59" s="478" t="s">
        <v>78</v>
      </c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92" t="s">
        <v>254</v>
      </c>
      <c r="R59" s="492"/>
      <c r="S59" s="492"/>
      <c r="T59" s="492"/>
      <c r="U59" s="492"/>
      <c r="V59" s="492"/>
      <c r="W59" s="492"/>
      <c r="X59" s="492"/>
      <c r="Y59" s="493"/>
      <c r="Z59" s="50"/>
      <c r="AA59" s="50"/>
      <c r="AB59" s="50"/>
      <c r="AC59" s="24"/>
    </row>
    <row r="60" spans="1:29" s="10" customFormat="1" ht="18" customHeight="1">
      <c r="A60" s="7"/>
      <c r="B60" s="8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7"/>
      <c r="Z60" s="27"/>
      <c r="AA60" s="27"/>
      <c r="AB60" s="27"/>
      <c r="AC60" s="24"/>
    </row>
    <row r="61" spans="1:29" s="10" customFormat="1" ht="18" customHeight="1">
      <c r="A61" s="7"/>
      <c r="B61" s="8"/>
      <c r="C61" s="34"/>
      <c r="D61" s="25"/>
      <c r="E61" s="25"/>
      <c r="F61" s="25"/>
      <c r="G61" s="25"/>
      <c r="H61" s="25"/>
      <c r="I61" s="25"/>
      <c r="J61" s="25"/>
      <c r="K61" s="26"/>
      <c r="L61" s="26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7"/>
      <c r="Z61" s="27"/>
      <c r="AA61" s="27"/>
      <c r="AB61" s="27"/>
      <c r="AC61" s="24"/>
    </row>
    <row r="62" spans="1:29" s="10" customFormat="1" ht="18" customHeight="1">
      <c r="A62" s="7"/>
      <c r="B62" s="8"/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3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7"/>
      <c r="Z62" s="27"/>
      <c r="AA62" s="27"/>
      <c r="AB62" s="27"/>
      <c r="AC62" s="24"/>
    </row>
    <row r="63" spans="1:29" s="10" customFormat="1" ht="18" customHeight="1">
      <c r="A63" s="7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8"/>
    </row>
    <row r="64" spans="1:29" s="10" customFormat="1" ht="18" customHeight="1">
      <c r="A64" s="7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8"/>
    </row>
    <row r="65" spans="1:29" s="10" customFormat="1" ht="18" customHeight="1">
      <c r="A65" s="7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8"/>
    </row>
    <row r="66" spans="1:29" s="10" customFormat="1" ht="18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8"/>
    </row>
    <row r="67" spans="1:29" ht="18" customHeight="1">
      <c r="A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" customHeight="1">
      <c r="A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ht="18" customHeight="1"/>
    <row r="70" ht="18" customHeight="1"/>
    <row r="71" ht="18" customHeight="1"/>
  </sheetData>
  <sheetProtection/>
  <mergeCells count="105">
    <mergeCell ref="Q57:Y57"/>
    <mergeCell ref="Q59:Y59"/>
    <mergeCell ref="Q54:Y54"/>
    <mergeCell ref="Q55:Y55"/>
    <mergeCell ref="Q45:Y45"/>
    <mergeCell ref="Q46:Y46"/>
    <mergeCell ref="Q47:Y47"/>
    <mergeCell ref="Q51:Y51"/>
    <mergeCell ref="Q41:Y41"/>
    <mergeCell ref="Q42:Y42"/>
    <mergeCell ref="Q43:Y43"/>
    <mergeCell ref="Q44:Y44"/>
    <mergeCell ref="Q39:Y39"/>
    <mergeCell ref="Q40:Y40"/>
    <mergeCell ref="C2:M2"/>
    <mergeCell ref="C3:M3"/>
    <mergeCell ref="C4:M4"/>
    <mergeCell ref="C7:M7"/>
    <mergeCell ref="Q56:Y56"/>
    <mergeCell ref="F38:P38"/>
    <mergeCell ref="F37:P37"/>
    <mergeCell ref="F30:P30"/>
    <mergeCell ref="F29:P29"/>
    <mergeCell ref="Q52:Y52"/>
    <mergeCell ref="F36:P36"/>
    <mergeCell ref="F35:P35"/>
    <mergeCell ref="F33:P33"/>
    <mergeCell ref="F32:P32"/>
    <mergeCell ref="F31:P31"/>
    <mergeCell ref="Q58:Y58"/>
    <mergeCell ref="Q53:Y53"/>
    <mergeCell ref="Q48:Y48"/>
    <mergeCell ref="Q49:Y49"/>
    <mergeCell ref="Q50:Y50"/>
    <mergeCell ref="Q38:Y38"/>
    <mergeCell ref="Q21:Y21"/>
    <mergeCell ref="Q22:Y22"/>
    <mergeCell ref="Q23:Y23"/>
    <mergeCell ref="Q24:Y24"/>
    <mergeCell ref="Q25:Y25"/>
    <mergeCell ref="Q31:Y31"/>
    <mergeCell ref="Q32:Y32"/>
    <mergeCell ref="Q27:Y27"/>
    <mergeCell ref="Q28:Y28"/>
    <mergeCell ref="Q16:Y16"/>
    <mergeCell ref="F10:P11"/>
    <mergeCell ref="F16:P16"/>
    <mergeCell ref="Q37:Y37"/>
    <mergeCell ref="Q10:Y11"/>
    <mergeCell ref="Q18:Y18"/>
    <mergeCell ref="Q19:Y19"/>
    <mergeCell ref="Q20:Y20"/>
    <mergeCell ref="Q26:Y26"/>
    <mergeCell ref="Q12:Y12"/>
    <mergeCell ref="F44:P44"/>
    <mergeCell ref="F43:P43"/>
    <mergeCell ref="F42:P42"/>
    <mergeCell ref="F41:P41"/>
    <mergeCell ref="F40:P40"/>
    <mergeCell ref="F39:P39"/>
    <mergeCell ref="F59:P59"/>
    <mergeCell ref="F57:P57"/>
    <mergeCell ref="F56:P56"/>
    <mergeCell ref="F55:P55"/>
    <mergeCell ref="F54:P54"/>
    <mergeCell ref="F53:P53"/>
    <mergeCell ref="F58:P58"/>
    <mergeCell ref="F52:P52"/>
    <mergeCell ref="F48:P48"/>
    <mergeCell ref="F47:P47"/>
    <mergeCell ref="F46:P46"/>
    <mergeCell ref="F45:P45"/>
    <mergeCell ref="F51:P51"/>
    <mergeCell ref="F50:P50"/>
    <mergeCell ref="F49:P49"/>
    <mergeCell ref="N9:AB9"/>
    <mergeCell ref="Q33:Y33"/>
    <mergeCell ref="C5:M6"/>
    <mergeCell ref="F8:M9"/>
    <mergeCell ref="F17:P17"/>
    <mergeCell ref="F18:P18"/>
    <mergeCell ref="Q29:Y29"/>
    <mergeCell ref="F25:P25"/>
    <mergeCell ref="Q13:Y13"/>
    <mergeCell ref="Q14:Y14"/>
    <mergeCell ref="Q36:Y36"/>
    <mergeCell ref="F12:P12"/>
    <mergeCell ref="F13:P13"/>
    <mergeCell ref="F14:P14"/>
    <mergeCell ref="F15:P15"/>
    <mergeCell ref="F27:P27"/>
    <mergeCell ref="F21:P21"/>
    <mergeCell ref="F22:P22"/>
    <mergeCell ref="Q15:Y15"/>
    <mergeCell ref="F34:P34"/>
    <mergeCell ref="F19:P19"/>
    <mergeCell ref="F20:P20"/>
    <mergeCell ref="Q30:Y30"/>
    <mergeCell ref="Q17:Y17"/>
    <mergeCell ref="Q34:Y34"/>
    <mergeCell ref="Q35:Y35"/>
    <mergeCell ref="F28:P28"/>
    <mergeCell ref="F23:P23"/>
    <mergeCell ref="F24:P24"/>
    <mergeCell ref="F26:P26"/>
  </mergeCells>
  <hyperlinks>
    <hyperlink ref="C4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1"/>
  <sheetViews>
    <sheetView view="pageBreakPreview" zoomScale="85" zoomScaleNormal="70" zoomScaleSheetLayoutView="85" zoomScalePageLayoutView="0" workbookViewId="0" topLeftCell="B1">
      <pane ySplit="16" topLeftCell="A17" activePane="bottomLeft" state="frozen"/>
      <selection pane="topLeft" activeCell="A1" sqref="A1"/>
      <selection pane="bottomLeft" activeCell="S5" sqref="S5"/>
    </sheetView>
  </sheetViews>
  <sheetFormatPr defaultColWidth="9.140625" defaultRowHeight="15"/>
  <cols>
    <col min="1" max="1" width="4.28125" style="1" hidden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158" t="s">
        <v>140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9"/>
    </row>
    <row r="8" spans="1:29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>
      <c r="A11" s="17"/>
      <c r="B11" s="8"/>
      <c r="C11" s="162" t="s">
        <v>145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1" t="s"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9"/>
    </row>
    <row r="12" spans="1:29" s="10" customFormat="1" ht="3.75" customHeight="1">
      <c r="A12" s="17"/>
      <c r="B12" s="28"/>
      <c r="C12" s="131" t="s">
        <v>90</v>
      </c>
      <c r="D12" s="132"/>
      <c r="E12" s="132"/>
      <c r="F12" s="132"/>
      <c r="G12" s="132"/>
      <c r="H12" s="132"/>
      <c r="I12" s="132"/>
      <c r="J12" s="132"/>
      <c r="K12" s="132"/>
      <c r="L12" s="133"/>
      <c r="M12" s="131" t="s">
        <v>91</v>
      </c>
      <c r="N12" s="132"/>
      <c r="O12" s="132"/>
      <c r="P12" s="133"/>
      <c r="Q12" s="131" t="s">
        <v>92</v>
      </c>
      <c r="R12" s="132"/>
      <c r="S12" s="132"/>
      <c r="T12" s="133"/>
      <c r="U12" s="131" t="s">
        <v>93</v>
      </c>
      <c r="V12" s="132"/>
      <c r="W12" s="132"/>
      <c r="X12" s="133"/>
      <c r="Y12" s="144" t="s">
        <v>94</v>
      </c>
      <c r="Z12" s="145"/>
      <c r="AA12" s="145"/>
      <c r="AB12" s="146"/>
      <c r="AC12" s="9"/>
    </row>
    <row r="13" spans="1:29" s="10" customFormat="1" ht="16.5" customHeight="1">
      <c r="A13" s="19"/>
      <c r="B13" s="28"/>
      <c r="C13" s="134"/>
      <c r="D13" s="135"/>
      <c r="E13" s="135"/>
      <c r="F13" s="135"/>
      <c r="G13" s="135"/>
      <c r="H13" s="135"/>
      <c r="I13" s="135"/>
      <c r="J13" s="135"/>
      <c r="K13" s="135"/>
      <c r="L13" s="136"/>
      <c r="M13" s="134"/>
      <c r="N13" s="135"/>
      <c r="O13" s="135"/>
      <c r="P13" s="136"/>
      <c r="Q13" s="134"/>
      <c r="R13" s="135"/>
      <c r="S13" s="135"/>
      <c r="T13" s="136"/>
      <c r="U13" s="134"/>
      <c r="V13" s="135"/>
      <c r="W13" s="135"/>
      <c r="X13" s="136"/>
      <c r="Y13" s="147"/>
      <c r="Z13" s="148"/>
      <c r="AA13" s="148"/>
      <c r="AB13" s="149"/>
      <c r="AC13" s="6"/>
    </row>
    <row r="14" spans="1:29" s="10" customFormat="1" ht="15.75" customHeight="1">
      <c r="A14" s="19"/>
      <c r="B14" s="28"/>
      <c r="C14" s="134"/>
      <c r="D14" s="135"/>
      <c r="E14" s="135"/>
      <c r="F14" s="135"/>
      <c r="G14" s="135"/>
      <c r="H14" s="135"/>
      <c r="I14" s="135"/>
      <c r="J14" s="135"/>
      <c r="K14" s="135"/>
      <c r="L14" s="136"/>
      <c r="M14" s="134"/>
      <c r="N14" s="135"/>
      <c r="O14" s="135"/>
      <c r="P14" s="136"/>
      <c r="Q14" s="134"/>
      <c r="R14" s="135"/>
      <c r="S14" s="135"/>
      <c r="T14" s="136"/>
      <c r="U14" s="134"/>
      <c r="V14" s="135"/>
      <c r="W14" s="135"/>
      <c r="X14" s="136"/>
      <c r="Y14" s="147"/>
      <c r="Z14" s="148"/>
      <c r="AA14" s="148"/>
      <c r="AB14" s="149"/>
      <c r="AC14" s="6"/>
    </row>
    <row r="15" spans="1:29" s="10" customFormat="1" ht="8.25" customHeight="1">
      <c r="A15" s="19"/>
      <c r="B15" s="28"/>
      <c r="C15" s="134"/>
      <c r="D15" s="135"/>
      <c r="E15" s="135"/>
      <c r="F15" s="135"/>
      <c r="G15" s="135"/>
      <c r="H15" s="135"/>
      <c r="I15" s="135"/>
      <c r="J15" s="135"/>
      <c r="K15" s="135"/>
      <c r="L15" s="136"/>
      <c r="M15" s="134"/>
      <c r="N15" s="135"/>
      <c r="O15" s="135"/>
      <c r="P15" s="136"/>
      <c r="Q15" s="134"/>
      <c r="R15" s="135"/>
      <c r="S15" s="135"/>
      <c r="T15" s="136"/>
      <c r="U15" s="134"/>
      <c r="V15" s="135"/>
      <c r="W15" s="135"/>
      <c r="X15" s="136"/>
      <c r="Y15" s="147"/>
      <c r="Z15" s="148"/>
      <c r="AA15" s="148"/>
      <c r="AB15" s="149"/>
      <c r="AC15" s="6"/>
    </row>
    <row r="16" spans="1:29" s="10" customFormat="1" ht="4.5" customHeight="1">
      <c r="A16" s="19"/>
      <c r="B16" s="28"/>
      <c r="C16" s="137"/>
      <c r="D16" s="138"/>
      <c r="E16" s="138"/>
      <c r="F16" s="138"/>
      <c r="G16" s="138"/>
      <c r="H16" s="138"/>
      <c r="I16" s="138"/>
      <c r="J16" s="138"/>
      <c r="K16" s="138"/>
      <c r="L16" s="139"/>
      <c r="M16" s="137"/>
      <c r="N16" s="138"/>
      <c r="O16" s="138"/>
      <c r="P16" s="139"/>
      <c r="Q16" s="137"/>
      <c r="R16" s="138"/>
      <c r="S16" s="138"/>
      <c r="T16" s="139"/>
      <c r="U16" s="137"/>
      <c r="V16" s="138"/>
      <c r="W16" s="138"/>
      <c r="X16" s="139"/>
      <c r="Y16" s="150"/>
      <c r="Z16" s="151"/>
      <c r="AA16" s="151"/>
      <c r="AB16" s="152"/>
      <c r="AC16" s="6"/>
    </row>
    <row r="17" spans="1:29" s="10" customFormat="1" ht="24.75" customHeight="1">
      <c r="A17" s="7"/>
      <c r="B17" s="28"/>
      <c r="C17" s="115" t="s">
        <v>179</v>
      </c>
      <c r="D17" s="116"/>
      <c r="E17" s="116"/>
      <c r="F17" s="116"/>
      <c r="G17" s="116"/>
      <c r="H17" s="116"/>
      <c r="I17" s="116"/>
      <c r="J17" s="116"/>
      <c r="K17" s="116"/>
      <c r="L17" s="117"/>
      <c r="M17" s="118" t="s">
        <v>95</v>
      </c>
      <c r="N17" s="116"/>
      <c r="O17" s="116"/>
      <c r="P17" s="117"/>
      <c r="Q17" s="118" t="s">
        <v>96</v>
      </c>
      <c r="R17" s="116"/>
      <c r="S17" s="116"/>
      <c r="T17" s="117"/>
      <c r="U17" s="119">
        <f>1317*1.15</f>
        <v>1514.55</v>
      </c>
      <c r="V17" s="116"/>
      <c r="W17" s="116"/>
      <c r="X17" s="117"/>
      <c r="Y17" s="119">
        <f>1317*1.25+4</f>
        <v>1650.25</v>
      </c>
      <c r="Z17" s="116"/>
      <c r="AA17" s="116"/>
      <c r="AB17" s="117"/>
      <c r="AC17" s="29"/>
    </row>
    <row r="18" spans="1:29" s="10" customFormat="1" ht="24.75" customHeight="1">
      <c r="A18" s="7"/>
      <c r="B18" s="28"/>
      <c r="C18" s="115" t="s">
        <v>180</v>
      </c>
      <c r="D18" s="116"/>
      <c r="E18" s="116"/>
      <c r="F18" s="116"/>
      <c r="G18" s="116"/>
      <c r="H18" s="116"/>
      <c r="I18" s="116"/>
      <c r="J18" s="116"/>
      <c r="K18" s="116"/>
      <c r="L18" s="117"/>
      <c r="M18" s="118" t="s">
        <v>95</v>
      </c>
      <c r="N18" s="116"/>
      <c r="O18" s="116"/>
      <c r="P18" s="117"/>
      <c r="Q18" s="118" t="s">
        <v>96</v>
      </c>
      <c r="R18" s="116"/>
      <c r="S18" s="116"/>
      <c r="T18" s="117"/>
      <c r="U18" s="119">
        <f>927*1.15+4</f>
        <v>1070.05</v>
      </c>
      <c r="V18" s="116"/>
      <c r="W18" s="116"/>
      <c r="X18" s="117"/>
      <c r="Y18" s="119">
        <f>927*1.25+1</f>
        <v>1159.75</v>
      </c>
      <c r="Z18" s="116"/>
      <c r="AA18" s="116"/>
      <c r="AB18" s="117"/>
      <c r="AC18" s="29"/>
    </row>
    <row r="19" spans="1:29" s="10" customFormat="1" ht="24.75" customHeight="1">
      <c r="A19" s="7"/>
      <c r="B19" s="28"/>
      <c r="C19" s="115" t="s">
        <v>181</v>
      </c>
      <c r="D19" s="116"/>
      <c r="E19" s="116"/>
      <c r="F19" s="116"/>
      <c r="G19" s="116"/>
      <c r="H19" s="116"/>
      <c r="I19" s="116"/>
      <c r="J19" s="116"/>
      <c r="K19" s="116"/>
      <c r="L19" s="117"/>
      <c r="M19" s="118" t="s">
        <v>95</v>
      </c>
      <c r="N19" s="116"/>
      <c r="O19" s="116"/>
      <c r="P19" s="117"/>
      <c r="Q19" s="118" t="s">
        <v>96</v>
      </c>
      <c r="R19" s="116"/>
      <c r="S19" s="116"/>
      <c r="T19" s="117"/>
      <c r="U19" s="119">
        <f>1368*1.15-3</f>
        <v>1570.1999999999998</v>
      </c>
      <c r="V19" s="116"/>
      <c r="W19" s="116"/>
      <c r="X19" s="117"/>
      <c r="Y19" s="119">
        <f>1368*1.25</f>
        <v>1710</v>
      </c>
      <c r="Z19" s="116"/>
      <c r="AA19" s="116"/>
      <c r="AB19" s="117"/>
      <c r="AC19" s="29"/>
    </row>
    <row r="20" spans="1:29" s="10" customFormat="1" ht="35.25" customHeight="1">
      <c r="A20" s="7"/>
      <c r="B20" s="28"/>
      <c r="C20" s="115" t="s">
        <v>182</v>
      </c>
      <c r="D20" s="116"/>
      <c r="E20" s="116"/>
      <c r="F20" s="116"/>
      <c r="G20" s="116"/>
      <c r="H20" s="116"/>
      <c r="I20" s="116"/>
      <c r="J20" s="116"/>
      <c r="K20" s="116"/>
      <c r="L20" s="117"/>
      <c r="M20" s="140" t="s">
        <v>95</v>
      </c>
      <c r="N20" s="141"/>
      <c r="O20" s="141"/>
      <c r="P20" s="142"/>
      <c r="Q20" s="140" t="s">
        <v>96</v>
      </c>
      <c r="R20" s="141"/>
      <c r="S20" s="141"/>
      <c r="T20" s="142"/>
      <c r="U20" s="119">
        <f>1254*1.15-2</f>
        <v>1440.1</v>
      </c>
      <c r="V20" s="116"/>
      <c r="W20" s="116"/>
      <c r="X20" s="117"/>
      <c r="Y20" s="119">
        <f>1254*1.25+2</f>
        <v>1569.5</v>
      </c>
      <c r="Z20" s="116"/>
      <c r="AA20" s="116"/>
      <c r="AB20" s="117"/>
      <c r="AC20" s="29"/>
    </row>
    <row r="21" spans="1:29" s="10" customFormat="1" ht="24.75" customHeight="1">
      <c r="A21" s="7"/>
      <c r="B21" s="28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7"/>
      <c r="AC21" s="29"/>
    </row>
    <row r="22" spans="1:29" s="10" customFormat="1" ht="24.75" customHeight="1">
      <c r="A22" s="7"/>
      <c r="B22" s="28"/>
      <c r="C22" s="115" t="s">
        <v>179</v>
      </c>
      <c r="D22" s="116"/>
      <c r="E22" s="116"/>
      <c r="F22" s="116"/>
      <c r="G22" s="116"/>
      <c r="H22" s="116"/>
      <c r="I22" s="116"/>
      <c r="J22" s="116"/>
      <c r="K22" s="116"/>
      <c r="L22" s="117"/>
      <c r="M22" s="128" t="s">
        <v>95</v>
      </c>
      <c r="N22" s="129"/>
      <c r="O22" s="129"/>
      <c r="P22" s="130"/>
      <c r="Q22" s="128" t="s">
        <v>142</v>
      </c>
      <c r="R22" s="129"/>
      <c r="S22" s="129"/>
      <c r="T22" s="130"/>
      <c r="U22" s="122">
        <f>700*1.15</f>
        <v>804.9999999999999</v>
      </c>
      <c r="V22" s="123"/>
      <c r="W22" s="123"/>
      <c r="X22" s="124"/>
      <c r="Y22" s="122">
        <f>700*1.25</f>
        <v>875</v>
      </c>
      <c r="Z22" s="123"/>
      <c r="AA22" s="123"/>
      <c r="AB22" s="124"/>
      <c r="AC22" s="29"/>
    </row>
    <row r="23" spans="1:29" s="10" customFormat="1" ht="24.75" customHeight="1">
      <c r="A23" s="7"/>
      <c r="B23" s="28"/>
      <c r="C23" s="115" t="s">
        <v>180</v>
      </c>
      <c r="D23" s="116"/>
      <c r="E23" s="116"/>
      <c r="F23" s="116"/>
      <c r="G23" s="116"/>
      <c r="H23" s="116"/>
      <c r="I23" s="116"/>
      <c r="J23" s="116"/>
      <c r="K23" s="116"/>
      <c r="L23" s="117"/>
      <c r="M23" s="118" t="s">
        <v>95</v>
      </c>
      <c r="N23" s="120"/>
      <c r="O23" s="120"/>
      <c r="P23" s="121"/>
      <c r="Q23" s="118" t="s">
        <v>142</v>
      </c>
      <c r="R23" s="120"/>
      <c r="S23" s="120"/>
      <c r="T23" s="121"/>
      <c r="U23" s="122">
        <f>505*1.15-1</f>
        <v>579.75</v>
      </c>
      <c r="V23" s="123"/>
      <c r="W23" s="123"/>
      <c r="X23" s="124"/>
      <c r="Y23" s="122">
        <f>505*1.25-1</f>
        <v>630.25</v>
      </c>
      <c r="Z23" s="123"/>
      <c r="AA23" s="123"/>
      <c r="AB23" s="124"/>
      <c r="AC23" s="29"/>
    </row>
    <row r="24" spans="1:29" s="10" customFormat="1" ht="24.75" customHeight="1">
      <c r="A24" s="7"/>
      <c r="B24" s="28"/>
      <c r="C24" s="115" t="s">
        <v>181</v>
      </c>
      <c r="D24" s="116"/>
      <c r="E24" s="116"/>
      <c r="F24" s="116"/>
      <c r="G24" s="116"/>
      <c r="H24" s="116"/>
      <c r="I24" s="116"/>
      <c r="J24" s="116"/>
      <c r="K24" s="116"/>
      <c r="L24" s="117"/>
      <c r="M24" s="118" t="s">
        <v>95</v>
      </c>
      <c r="N24" s="120"/>
      <c r="O24" s="120"/>
      <c r="P24" s="121"/>
      <c r="Q24" s="118" t="s">
        <v>142</v>
      </c>
      <c r="R24" s="120"/>
      <c r="S24" s="120"/>
      <c r="T24" s="121"/>
      <c r="U24" s="122">
        <f>725*1.15+1</f>
        <v>834.7499999999999</v>
      </c>
      <c r="V24" s="123"/>
      <c r="W24" s="123"/>
      <c r="X24" s="124"/>
      <c r="Y24" s="122">
        <f>725*1.25+4</f>
        <v>910.25</v>
      </c>
      <c r="Z24" s="123"/>
      <c r="AA24" s="123"/>
      <c r="AB24" s="124"/>
      <c r="AC24" s="29"/>
    </row>
    <row r="25" spans="1:29" s="10" customFormat="1" ht="36.75" customHeight="1">
      <c r="A25" s="7"/>
      <c r="B25" s="28"/>
      <c r="C25" s="115" t="s">
        <v>182</v>
      </c>
      <c r="D25" s="116"/>
      <c r="E25" s="116"/>
      <c r="F25" s="116"/>
      <c r="G25" s="116"/>
      <c r="H25" s="116"/>
      <c r="I25" s="116"/>
      <c r="J25" s="116"/>
      <c r="K25" s="116"/>
      <c r="L25" s="117"/>
      <c r="M25" s="118" t="s">
        <v>95</v>
      </c>
      <c r="N25" s="120"/>
      <c r="O25" s="120"/>
      <c r="P25" s="121"/>
      <c r="Q25" s="118" t="s">
        <v>142</v>
      </c>
      <c r="R25" s="120"/>
      <c r="S25" s="120"/>
      <c r="T25" s="121"/>
      <c r="U25" s="122">
        <f>666*1.15+4</f>
        <v>769.9</v>
      </c>
      <c r="V25" s="123"/>
      <c r="W25" s="123"/>
      <c r="X25" s="124"/>
      <c r="Y25" s="122">
        <f>666*1.25+7</f>
        <v>839.5</v>
      </c>
      <c r="Z25" s="123"/>
      <c r="AA25" s="123"/>
      <c r="AB25" s="124"/>
      <c r="AC25" s="29"/>
    </row>
    <row r="26" spans="1:29" s="10" customFormat="1" ht="24.75" customHeight="1">
      <c r="A26" s="7"/>
      <c r="B26" s="2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29"/>
    </row>
    <row r="27" spans="1:29" s="10" customFormat="1" ht="24.75" customHeight="1">
      <c r="A27" s="7"/>
      <c r="B27" s="28"/>
      <c r="C27" s="115" t="s">
        <v>183</v>
      </c>
      <c r="D27" s="116"/>
      <c r="E27" s="116"/>
      <c r="F27" s="116"/>
      <c r="G27" s="116"/>
      <c r="H27" s="116"/>
      <c r="I27" s="116"/>
      <c r="J27" s="116"/>
      <c r="K27" s="116"/>
      <c r="L27" s="117"/>
      <c r="M27" s="118" t="s">
        <v>95</v>
      </c>
      <c r="N27" s="116"/>
      <c r="O27" s="116"/>
      <c r="P27" s="117"/>
      <c r="Q27" s="118" t="s">
        <v>96</v>
      </c>
      <c r="R27" s="116"/>
      <c r="S27" s="116"/>
      <c r="T27" s="117"/>
      <c r="U27" s="119">
        <f>885*1.15+2</f>
        <v>1019.7499999999999</v>
      </c>
      <c r="V27" s="116"/>
      <c r="W27" s="116"/>
      <c r="X27" s="117"/>
      <c r="Y27" s="119">
        <f>885*1.25+4</f>
        <v>1110.25</v>
      </c>
      <c r="Z27" s="116"/>
      <c r="AA27" s="116"/>
      <c r="AB27" s="117"/>
      <c r="AC27" s="29"/>
    </row>
    <row r="28" spans="1:29" s="10" customFormat="1" ht="24.75" customHeight="1">
      <c r="A28" s="7"/>
      <c r="B28" s="28"/>
      <c r="C28" s="115" t="s">
        <v>183</v>
      </c>
      <c r="D28" s="116"/>
      <c r="E28" s="116"/>
      <c r="F28" s="116"/>
      <c r="G28" s="116"/>
      <c r="H28" s="116"/>
      <c r="I28" s="116"/>
      <c r="J28" s="116"/>
      <c r="K28" s="116"/>
      <c r="L28" s="117"/>
      <c r="M28" s="118" t="s">
        <v>95</v>
      </c>
      <c r="N28" s="116"/>
      <c r="O28" s="116"/>
      <c r="P28" s="117"/>
      <c r="Q28" s="118" t="s">
        <v>142</v>
      </c>
      <c r="R28" s="116"/>
      <c r="S28" s="116"/>
      <c r="T28" s="117"/>
      <c r="U28" s="119">
        <f>482*1.15+6</f>
        <v>560.3</v>
      </c>
      <c r="V28" s="116"/>
      <c r="W28" s="116"/>
      <c r="X28" s="117"/>
      <c r="Y28" s="119">
        <f>482*1.25+7</f>
        <v>609.5</v>
      </c>
      <c r="Z28" s="116"/>
      <c r="AA28" s="116"/>
      <c r="AB28" s="117"/>
      <c r="AC28" s="29"/>
    </row>
    <row r="29" spans="1:29" s="10" customFormat="1" ht="24.75" customHeight="1">
      <c r="A29" s="7"/>
      <c r="B29" s="28"/>
      <c r="C29" s="115" t="s">
        <v>184</v>
      </c>
      <c r="D29" s="116"/>
      <c r="E29" s="116"/>
      <c r="F29" s="116"/>
      <c r="G29" s="116"/>
      <c r="H29" s="116"/>
      <c r="I29" s="116"/>
      <c r="J29" s="116"/>
      <c r="K29" s="116"/>
      <c r="L29" s="117"/>
      <c r="M29" s="118" t="s">
        <v>95</v>
      </c>
      <c r="N29" s="116"/>
      <c r="O29" s="116"/>
      <c r="P29" s="117"/>
      <c r="Q29" s="118" t="s">
        <v>96</v>
      </c>
      <c r="R29" s="116"/>
      <c r="S29" s="116"/>
      <c r="T29" s="117"/>
      <c r="U29" s="119">
        <f>671*1.15+8</f>
        <v>779.65</v>
      </c>
      <c r="V29" s="116"/>
      <c r="W29" s="116"/>
      <c r="X29" s="117"/>
      <c r="Y29" s="119">
        <f>671*1.25+1</f>
        <v>839.75</v>
      </c>
      <c r="Z29" s="116"/>
      <c r="AA29" s="116"/>
      <c r="AB29" s="117"/>
      <c r="AC29" s="29"/>
    </row>
    <row r="30" spans="1:29" s="10" customFormat="1" ht="24.75" customHeight="1">
      <c r="A30" s="7"/>
      <c r="B30" s="28"/>
      <c r="C30" s="115" t="s">
        <v>184</v>
      </c>
      <c r="D30" s="116"/>
      <c r="E30" s="116"/>
      <c r="F30" s="116"/>
      <c r="G30" s="116"/>
      <c r="H30" s="116"/>
      <c r="I30" s="116"/>
      <c r="J30" s="116"/>
      <c r="K30" s="116"/>
      <c r="L30" s="117"/>
      <c r="M30" s="118" t="s">
        <v>95</v>
      </c>
      <c r="N30" s="116"/>
      <c r="O30" s="116"/>
      <c r="P30" s="117"/>
      <c r="Q30" s="118" t="s">
        <v>142</v>
      </c>
      <c r="R30" s="116"/>
      <c r="S30" s="116"/>
      <c r="T30" s="117"/>
      <c r="U30" s="119">
        <f>375*1.15+9</f>
        <v>440.24999999999994</v>
      </c>
      <c r="V30" s="116"/>
      <c r="W30" s="116"/>
      <c r="X30" s="117"/>
      <c r="Y30" s="119">
        <f>375*1.25+1</f>
        <v>469.75</v>
      </c>
      <c r="Z30" s="116"/>
      <c r="AA30" s="116"/>
      <c r="AB30" s="117"/>
      <c r="AC30" s="29"/>
    </row>
    <row r="31" spans="1:29" s="10" customFormat="1" ht="24" customHeight="1">
      <c r="A31" s="7"/>
      <c r="B31" s="2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09"/>
    </row>
    <row r="32" spans="1:29" s="10" customFormat="1" ht="1.5" customHeight="1" hidden="1">
      <c r="A32" s="7"/>
      <c r="B32" s="28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4"/>
      <c r="N32" s="164"/>
      <c r="O32" s="164"/>
      <c r="P32" s="164"/>
      <c r="Q32" s="164"/>
      <c r="R32" s="165"/>
      <c r="S32" s="165"/>
      <c r="T32" s="165"/>
      <c r="U32" s="154"/>
      <c r="V32" s="165"/>
      <c r="W32" s="165"/>
      <c r="X32" s="165"/>
      <c r="Y32" s="154"/>
      <c r="Z32" s="165"/>
      <c r="AA32" s="165"/>
      <c r="AB32" s="165"/>
      <c r="AC32" s="60"/>
    </row>
    <row r="33" spans="1:29" s="10" customFormat="1" ht="24.75" customHeight="1">
      <c r="A33" s="7"/>
      <c r="B33" s="28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4"/>
      <c r="N33" s="164"/>
      <c r="O33" s="164"/>
      <c r="P33" s="164"/>
      <c r="Q33" s="164"/>
      <c r="R33" s="164"/>
      <c r="S33" s="164"/>
      <c r="T33" s="164"/>
      <c r="U33" s="154"/>
      <c r="V33" s="154"/>
      <c r="W33" s="154"/>
      <c r="X33" s="154"/>
      <c r="Y33" s="154"/>
      <c r="Z33" s="154"/>
      <c r="AA33" s="154"/>
      <c r="AB33" s="154"/>
      <c r="AC33" s="109"/>
    </row>
    <row r="34" spans="1:29" s="10" customFormat="1" ht="24.75" customHeight="1">
      <c r="A34" s="7"/>
      <c r="B34" s="2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4"/>
      <c r="N34" s="164"/>
      <c r="O34" s="164"/>
      <c r="P34" s="164"/>
      <c r="Q34" s="164"/>
      <c r="R34" s="164"/>
      <c r="S34" s="164"/>
      <c r="T34" s="164"/>
      <c r="U34" s="154"/>
      <c r="V34" s="154"/>
      <c r="W34" s="154"/>
      <c r="X34" s="154"/>
      <c r="Y34" s="154"/>
      <c r="Z34" s="154"/>
      <c r="AA34" s="154"/>
      <c r="AB34" s="154"/>
      <c r="AC34" s="109"/>
    </row>
    <row r="35" spans="1:29" s="10" customFormat="1" ht="24.75" customHeight="1" hidden="1">
      <c r="A35" s="7"/>
      <c r="B35" s="28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4"/>
      <c r="N35" s="164"/>
      <c r="O35" s="164"/>
      <c r="P35" s="164"/>
      <c r="Q35" s="164"/>
      <c r="R35" s="165"/>
      <c r="S35" s="165"/>
      <c r="T35" s="165"/>
      <c r="U35" s="154"/>
      <c r="V35" s="165"/>
      <c r="W35" s="165"/>
      <c r="X35" s="165"/>
      <c r="Y35" s="154"/>
      <c r="Z35" s="165"/>
      <c r="AA35" s="165"/>
      <c r="AB35" s="165"/>
      <c r="AC35" s="60"/>
    </row>
    <row r="36" spans="1:29" s="10" customFormat="1" ht="24.75" customHeight="1">
      <c r="A36" s="7"/>
      <c r="B36" s="28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4"/>
      <c r="N36" s="164"/>
      <c r="O36" s="164"/>
      <c r="P36" s="164"/>
      <c r="Q36" s="164"/>
      <c r="R36" s="164"/>
      <c r="S36" s="164"/>
      <c r="T36" s="164"/>
      <c r="U36" s="154"/>
      <c r="V36" s="154"/>
      <c r="W36" s="154"/>
      <c r="X36" s="154"/>
      <c r="Y36" s="154"/>
      <c r="Z36" s="154"/>
      <c r="AA36" s="154"/>
      <c r="AB36" s="154"/>
      <c r="AC36" s="109"/>
    </row>
    <row r="37" spans="1:29" s="10" customFormat="1" ht="24.75" customHeight="1">
      <c r="A37" s="7"/>
      <c r="B37" s="2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4"/>
      <c r="N37" s="164"/>
      <c r="O37" s="164"/>
      <c r="P37" s="164"/>
      <c r="Q37" s="164"/>
      <c r="R37" s="164"/>
      <c r="S37" s="164"/>
      <c r="T37" s="164"/>
      <c r="U37" s="154"/>
      <c r="V37" s="154"/>
      <c r="W37" s="154"/>
      <c r="X37" s="154"/>
      <c r="Y37" s="154"/>
      <c r="Z37" s="154"/>
      <c r="AA37" s="154"/>
      <c r="AB37" s="154"/>
      <c r="AC37" s="109"/>
    </row>
    <row r="38" spans="1:29" s="10" customFormat="1" ht="1.5" customHeight="1" hidden="1">
      <c r="A38" s="7"/>
      <c r="B38" s="28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4"/>
      <c r="N38" s="164"/>
      <c r="O38" s="164"/>
      <c r="P38" s="164"/>
      <c r="Q38" s="164"/>
      <c r="R38" s="165"/>
      <c r="S38" s="165"/>
      <c r="T38" s="165"/>
      <c r="U38" s="154"/>
      <c r="V38" s="165"/>
      <c r="W38" s="165"/>
      <c r="X38" s="165"/>
      <c r="Y38" s="154"/>
      <c r="Z38" s="165"/>
      <c r="AA38" s="165"/>
      <c r="AB38" s="165"/>
      <c r="AC38" s="60"/>
    </row>
    <row r="39" spans="1:29" s="10" customFormat="1" ht="24.75" customHeight="1">
      <c r="A39" s="7"/>
      <c r="B39" s="28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4"/>
      <c r="N39" s="164"/>
      <c r="O39" s="164"/>
      <c r="P39" s="164"/>
      <c r="Q39" s="164"/>
      <c r="R39" s="164"/>
      <c r="S39" s="164"/>
      <c r="T39" s="164"/>
      <c r="U39" s="154"/>
      <c r="V39" s="154"/>
      <c r="W39" s="154"/>
      <c r="X39" s="154"/>
      <c r="Y39" s="154"/>
      <c r="Z39" s="154"/>
      <c r="AA39" s="154"/>
      <c r="AB39" s="154"/>
      <c r="AC39" s="109"/>
    </row>
    <row r="40" spans="1:29" s="10" customFormat="1" ht="24.75" customHeight="1">
      <c r="A40" s="7"/>
      <c r="B40" s="28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4"/>
      <c r="N40" s="164"/>
      <c r="O40" s="164"/>
      <c r="P40" s="164"/>
      <c r="Q40" s="164"/>
      <c r="R40" s="164"/>
      <c r="S40" s="164"/>
      <c r="T40" s="164"/>
      <c r="U40" s="154"/>
      <c r="V40" s="154"/>
      <c r="W40" s="154"/>
      <c r="X40" s="154"/>
      <c r="Y40" s="154"/>
      <c r="Z40" s="154"/>
      <c r="AA40" s="154"/>
      <c r="AB40" s="154"/>
      <c r="AC40" s="109"/>
    </row>
    <row r="41" spans="1:29" s="10" customFormat="1" ht="0.75" customHeight="1" hidden="1">
      <c r="A41" s="7"/>
      <c r="B41" s="28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4"/>
      <c r="N41" s="164"/>
      <c r="O41" s="164"/>
      <c r="P41" s="164"/>
      <c r="Q41" s="164"/>
      <c r="R41" s="165"/>
      <c r="S41" s="165"/>
      <c r="T41" s="165"/>
      <c r="U41" s="154"/>
      <c r="V41" s="165"/>
      <c r="W41" s="165"/>
      <c r="X41" s="165"/>
      <c r="Y41" s="154"/>
      <c r="Z41" s="165"/>
      <c r="AA41" s="165"/>
      <c r="AB41" s="165"/>
      <c r="AC41" s="60"/>
    </row>
    <row r="42" spans="1:29" s="10" customFormat="1" ht="24.75" customHeight="1">
      <c r="A42" s="7"/>
      <c r="B42" s="28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4"/>
      <c r="N42" s="164"/>
      <c r="O42" s="164"/>
      <c r="P42" s="164"/>
      <c r="Q42" s="164"/>
      <c r="R42" s="164"/>
      <c r="S42" s="164"/>
      <c r="T42" s="164"/>
      <c r="U42" s="154"/>
      <c r="V42" s="154"/>
      <c r="W42" s="154"/>
      <c r="X42" s="154"/>
      <c r="Y42" s="154"/>
      <c r="Z42" s="154"/>
      <c r="AA42" s="154"/>
      <c r="AB42" s="154"/>
      <c r="AC42" s="153"/>
    </row>
    <row r="43" spans="1:29" s="10" customFormat="1" ht="24.75" customHeight="1">
      <c r="A43" s="7"/>
      <c r="B43" s="28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4"/>
      <c r="N43" s="164"/>
      <c r="O43" s="164"/>
      <c r="P43" s="164"/>
      <c r="Q43" s="164"/>
      <c r="R43" s="164"/>
      <c r="S43" s="164"/>
      <c r="T43" s="164"/>
      <c r="U43" s="154"/>
      <c r="V43" s="154"/>
      <c r="W43" s="154"/>
      <c r="X43" s="154"/>
      <c r="Y43" s="154"/>
      <c r="Z43" s="154"/>
      <c r="AA43" s="154"/>
      <c r="AB43" s="154"/>
      <c r="AC43" s="153"/>
    </row>
    <row r="44" spans="1:29" s="10" customFormat="1" ht="25.5" customHeight="1">
      <c r="A44" s="7"/>
      <c r="B44" s="28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3"/>
      <c r="N44" s="23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7"/>
      <c r="Z44" s="27"/>
      <c r="AA44" s="27"/>
      <c r="AB44" s="27"/>
      <c r="AC44" s="153"/>
    </row>
    <row r="45" spans="1:29" s="10" customFormat="1" ht="0.75" customHeight="1">
      <c r="A45" s="7"/>
      <c r="B45" s="28"/>
      <c r="C45" s="34"/>
      <c r="D45" s="25"/>
      <c r="E45" s="25"/>
      <c r="F45" s="25"/>
      <c r="G45" s="25"/>
      <c r="H45" s="25"/>
      <c r="I45" s="25"/>
      <c r="J45" s="25"/>
      <c r="K45" s="26"/>
      <c r="L45" s="26"/>
      <c r="M45" s="23"/>
      <c r="N45" s="23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7"/>
      <c r="Z45" s="27"/>
      <c r="AA45" s="27"/>
      <c r="AB45" s="27"/>
      <c r="AC45" s="153"/>
    </row>
    <row r="46" spans="1:29" s="113" customFormat="1" ht="24.75" customHeight="1">
      <c r="A46" s="112"/>
      <c r="B46" s="28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3"/>
      <c r="N46" s="23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7"/>
      <c r="Z46" s="27"/>
      <c r="AA46" s="27"/>
      <c r="AB46" s="27"/>
      <c r="AC46" s="153"/>
    </row>
    <row r="47" spans="1:29" s="10" customFormat="1" ht="24.75" customHeight="1">
      <c r="A47" s="7"/>
      <c r="B47" s="2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53"/>
    </row>
    <row r="48" spans="1:29" s="10" customFormat="1" ht="24.75" customHeight="1" hidden="1">
      <c r="A48" s="7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43"/>
    </row>
    <row r="49" spans="1:29" s="10" customFormat="1" ht="24.75" customHeight="1">
      <c r="A49" s="7"/>
      <c r="B49" s="2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43"/>
    </row>
    <row r="50" spans="1:29" s="10" customFormat="1" ht="24" customHeight="1">
      <c r="A50" s="7"/>
      <c r="B50" s="2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43"/>
    </row>
    <row r="51" spans="1:29" s="10" customFormat="1" ht="3.75" customHeight="1" hidden="1">
      <c r="A51" s="7"/>
      <c r="B51" s="2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43"/>
    </row>
    <row r="52" spans="1:29" s="10" customFormat="1" ht="24.75" customHeight="1">
      <c r="A52" s="7"/>
      <c r="B52" s="2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143"/>
    </row>
    <row r="53" spans="1:29" s="10" customFormat="1" ht="24" customHeight="1">
      <c r="A53" s="7"/>
      <c r="B53" s="2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43"/>
    </row>
    <row r="54" spans="1:29" s="10" customFormat="1" ht="24.75" customHeight="1" hidden="1">
      <c r="A54" s="7"/>
      <c r="B54" s="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43"/>
    </row>
    <row r="55" spans="1:29" s="10" customFormat="1" ht="24.75" customHeight="1">
      <c r="A55" s="7"/>
      <c r="B55" s="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43"/>
    </row>
    <row r="56" spans="1:29" s="111" customFormat="1" ht="24.75" customHeight="1">
      <c r="A56" s="110"/>
      <c r="B56" s="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43"/>
    </row>
    <row r="57" spans="1:29" s="10" customFormat="1" ht="24.75" customHeight="1">
      <c r="A57" s="7"/>
      <c r="B57" s="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43"/>
    </row>
    <row r="58" spans="1:29" s="10" customFormat="1" ht="24.75" customHeight="1">
      <c r="A58" s="7"/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43"/>
    </row>
    <row r="59" spans="1:29" s="10" customFormat="1" ht="24.75" customHeight="1">
      <c r="A59" s="7"/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43"/>
    </row>
    <row r="60" spans="1:29" s="10" customFormat="1" ht="24.75" customHeight="1">
      <c r="A60" s="7"/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4"/>
    </row>
    <row r="61" spans="1:29" s="10" customFormat="1" ht="24.75" customHeight="1">
      <c r="A61" s="7"/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4"/>
    </row>
    <row r="62" spans="1:29" s="10" customFormat="1" ht="24.75" customHeight="1">
      <c r="A62" s="7"/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9"/>
    </row>
    <row r="63" spans="1:29" s="10" customFormat="1" ht="24.75" customHeight="1">
      <c r="A63" s="7"/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9"/>
    </row>
    <row r="64" spans="1:29" s="10" customFormat="1" ht="24.75" customHeight="1">
      <c r="A64" s="7"/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9"/>
    </row>
    <row r="65" spans="1:29" s="10" customFormat="1" ht="24.75" customHeight="1">
      <c r="A65" s="7"/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9"/>
    </row>
    <row r="66" spans="1:29" s="10" customFormat="1" ht="24.75" customHeight="1">
      <c r="A66" s="7"/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0" customFormat="1" ht="24.75" customHeight="1">
      <c r="A67" s="7"/>
      <c r="B67" s="3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0" customFormat="1" ht="24.75" customHeight="1">
      <c r="A68" s="7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10" customFormat="1" ht="24.75" customHeight="1">
      <c r="A69" s="7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0" customFormat="1" ht="24.75" customHeight="1">
      <c r="A70" s="7"/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0" customFormat="1" ht="24.75" customHeight="1">
      <c r="A71" s="7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0" customFormat="1" ht="24.75" customHeight="1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0" customFormat="1" ht="24.75" customHeight="1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10" customFormat="1" ht="24.75" customHeight="1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s="10" customFormat="1" ht="24.75" customHeight="1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0" customFormat="1" ht="24.75" customHeight="1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0" customFormat="1" ht="24.75" customHeight="1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0" customFormat="1" ht="24.75" customHeight="1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0" customFormat="1" ht="24.75" customHeight="1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0" customFormat="1" ht="24.75" customHeight="1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0" customFormat="1" ht="24.75" customHeight="1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0" customFormat="1" ht="24.75" customHeight="1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10" customFormat="1" ht="24.75" customHeight="1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s="10" customFormat="1" ht="24.75" customHeight="1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0" customFormat="1" ht="24.75" customHeight="1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0" customFormat="1" ht="24.75" customHeight="1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0" customFormat="1" ht="24.75" customHeight="1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10" customFormat="1" ht="24.75" customHeight="1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s="10" customFormat="1" ht="24.75" customHeight="1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s="10" customFormat="1" ht="24.75" customHeight="1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0" customFormat="1" ht="24.75" customHeight="1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</sheetData>
  <sheetProtection/>
  <mergeCells count="121">
    <mergeCell ref="Y39:AB39"/>
    <mergeCell ref="Q40:T40"/>
    <mergeCell ref="Q43:T43"/>
    <mergeCell ref="U43:X43"/>
    <mergeCell ref="Y43:AB43"/>
    <mergeCell ref="U37:X37"/>
    <mergeCell ref="Y37:AB37"/>
    <mergeCell ref="U40:X40"/>
    <mergeCell ref="U38:X38"/>
    <mergeCell ref="Q41:T41"/>
    <mergeCell ref="U41:X41"/>
    <mergeCell ref="U34:X34"/>
    <mergeCell ref="Q37:T37"/>
    <mergeCell ref="Q39:T39"/>
    <mergeCell ref="U39:X39"/>
    <mergeCell ref="U42:X42"/>
    <mergeCell ref="Y42:AB42"/>
    <mergeCell ref="Q36:T36"/>
    <mergeCell ref="U36:X36"/>
    <mergeCell ref="Y36:AB36"/>
    <mergeCell ref="Q42:T42"/>
    <mergeCell ref="Y41:AB41"/>
    <mergeCell ref="Y40:AB40"/>
    <mergeCell ref="Q38:T38"/>
    <mergeCell ref="Y38:AB38"/>
    <mergeCell ref="C41:L43"/>
    <mergeCell ref="C38:L40"/>
    <mergeCell ref="C35:L37"/>
    <mergeCell ref="C32:L34"/>
    <mergeCell ref="M35:P37"/>
    <mergeCell ref="M38:P40"/>
    <mergeCell ref="M41:P43"/>
    <mergeCell ref="M32:P34"/>
    <mergeCell ref="Q32:T32"/>
    <mergeCell ref="U32:X32"/>
    <mergeCell ref="Y32:AB32"/>
    <mergeCell ref="Q35:T35"/>
    <mergeCell ref="U35:X35"/>
    <mergeCell ref="Y35:AB35"/>
    <mergeCell ref="Q33:T33"/>
    <mergeCell ref="U33:X33"/>
    <mergeCell ref="Y33:AB33"/>
    <mergeCell ref="Q34:T34"/>
    <mergeCell ref="C25:L25"/>
    <mergeCell ref="M25:P25"/>
    <mergeCell ref="Q25:T25"/>
    <mergeCell ref="U25:X25"/>
    <mergeCell ref="Y25:AB25"/>
    <mergeCell ref="P11:AB11"/>
    <mergeCell ref="C11:O11"/>
    <mergeCell ref="Y20:AB20"/>
    <mergeCell ref="C19:L19"/>
    <mergeCell ref="C20:L20"/>
    <mergeCell ref="Q22:T22"/>
    <mergeCell ref="U22:X22"/>
    <mergeCell ref="Y22:AB22"/>
    <mergeCell ref="C18:L18"/>
    <mergeCell ref="C3:M3"/>
    <mergeCell ref="C4:M4"/>
    <mergeCell ref="C5:M5"/>
    <mergeCell ref="C6:N7"/>
    <mergeCell ref="P7:AB7"/>
    <mergeCell ref="C8:M8"/>
    <mergeCell ref="AC48:AC53"/>
    <mergeCell ref="AC54:AC59"/>
    <mergeCell ref="Y12:AB16"/>
    <mergeCell ref="Y17:AB17"/>
    <mergeCell ref="Y18:AB18"/>
    <mergeCell ref="AC42:AC47"/>
    <mergeCell ref="Y29:AB29"/>
    <mergeCell ref="Y24:AB24"/>
    <mergeCell ref="Y23:AB23"/>
    <mergeCell ref="Y34:AB34"/>
    <mergeCell ref="U20:X20"/>
    <mergeCell ref="M20:P20"/>
    <mergeCell ref="Q20:T20"/>
    <mergeCell ref="Y19:AB19"/>
    <mergeCell ref="Q17:T17"/>
    <mergeCell ref="U17:X17"/>
    <mergeCell ref="Q18:T18"/>
    <mergeCell ref="U18:X18"/>
    <mergeCell ref="M17:P17"/>
    <mergeCell ref="M18:P18"/>
    <mergeCell ref="U12:X16"/>
    <mergeCell ref="Q12:T16"/>
    <mergeCell ref="M12:P16"/>
    <mergeCell ref="C12:L16"/>
    <mergeCell ref="C17:L17"/>
    <mergeCell ref="Q19:T19"/>
    <mergeCell ref="M19:P19"/>
    <mergeCell ref="U19:X19"/>
    <mergeCell ref="U27:X27"/>
    <mergeCell ref="Y27:AB27"/>
    <mergeCell ref="C21:AB21"/>
    <mergeCell ref="M24:P24"/>
    <mergeCell ref="Q24:T24"/>
    <mergeCell ref="U24:X24"/>
    <mergeCell ref="C23:L23"/>
    <mergeCell ref="C24:L24"/>
    <mergeCell ref="C22:L22"/>
    <mergeCell ref="M22:P22"/>
    <mergeCell ref="M23:P23"/>
    <mergeCell ref="Q23:T23"/>
    <mergeCell ref="U23:X23"/>
    <mergeCell ref="U29:X29"/>
    <mergeCell ref="Q29:T29"/>
    <mergeCell ref="M29:P29"/>
    <mergeCell ref="U28:X28"/>
    <mergeCell ref="Q28:T28"/>
    <mergeCell ref="M27:P27"/>
    <mergeCell ref="Q27:T27"/>
    <mergeCell ref="C30:L30"/>
    <mergeCell ref="M30:P30"/>
    <mergeCell ref="Q30:T30"/>
    <mergeCell ref="U30:X30"/>
    <mergeCell ref="Y30:AB30"/>
    <mergeCell ref="C27:L27"/>
    <mergeCell ref="C29:L29"/>
    <mergeCell ref="Y28:AB28"/>
    <mergeCell ref="M28:P28"/>
    <mergeCell ref="C28:L28"/>
  </mergeCells>
  <hyperlinks>
    <hyperlink ref="C5" r:id="rId1" display="http://www.baswool.ru"/>
  </hyperlinks>
  <printOptions/>
  <pageMargins left="0" right="0" top="0" bottom="0" header="0" footer="0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1.00390625" style="0" customWidth="1"/>
    <col min="2" max="2" width="46.00390625" style="0" customWidth="1"/>
    <col min="3" max="3" width="15.421875" style="0" customWidth="1"/>
    <col min="4" max="4" width="12.7109375" style="108" customWidth="1"/>
    <col min="5" max="5" width="14.57421875" style="108" customWidth="1"/>
    <col min="6" max="6" width="3.8515625" style="0" hidden="1" customWidth="1"/>
    <col min="7" max="7" width="59.8515625" style="0" hidden="1" customWidth="1"/>
    <col min="8" max="10" width="9.140625" style="0" hidden="1" customWidth="1"/>
  </cols>
  <sheetData>
    <row r="1" spans="1:25" ht="18">
      <c r="A1" s="20"/>
      <c r="B1" s="95" t="s">
        <v>221</v>
      </c>
      <c r="C1" s="79"/>
      <c r="D1" s="100"/>
      <c r="E1" s="100"/>
      <c r="F1" s="79"/>
      <c r="G1" s="79"/>
      <c r="H1" s="79"/>
      <c r="I1" s="79"/>
      <c r="J1" s="79"/>
      <c r="K1" s="9"/>
      <c r="L1" s="9"/>
      <c r="M1" s="9"/>
      <c r="N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>
      <c r="A2" s="20"/>
      <c r="B2" s="96" t="s">
        <v>222</v>
      </c>
      <c r="C2" s="78"/>
      <c r="D2" s="101"/>
      <c r="E2" s="101"/>
      <c r="F2" s="78"/>
      <c r="G2" s="78"/>
      <c r="H2" s="78"/>
      <c r="I2" s="78"/>
      <c r="J2" s="7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>
      <c r="A3" s="18"/>
      <c r="B3" s="99" t="s">
        <v>223</v>
      </c>
      <c r="C3" s="77"/>
      <c r="D3" s="102"/>
      <c r="E3" s="102"/>
      <c r="F3" s="77"/>
      <c r="G3" s="77"/>
      <c r="H3" s="77"/>
      <c r="I3" s="77"/>
      <c r="J3" s="77"/>
      <c r="K3" s="11"/>
      <c r="L3" s="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1.75" customHeight="1">
      <c r="A4" s="18"/>
      <c r="B4" s="97" t="s">
        <v>224</v>
      </c>
      <c r="C4" s="76"/>
      <c r="D4" s="103"/>
      <c r="E4" s="103"/>
      <c r="F4" s="76"/>
      <c r="G4" s="76"/>
      <c r="H4" s="76"/>
      <c r="I4" s="76"/>
      <c r="J4" s="76"/>
      <c r="K4" s="7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 customHeight="1">
      <c r="A5" s="18"/>
      <c r="B5" s="97"/>
      <c r="C5" s="76"/>
      <c r="D5" s="103"/>
      <c r="E5" s="103"/>
      <c r="F5" s="76"/>
      <c r="G5" s="76"/>
      <c r="H5" s="76"/>
      <c r="I5" s="76"/>
      <c r="J5" s="76"/>
      <c r="K5" s="76"/>
      <c r="L5" s="10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8.75">
      <c r="A6" s="18"/>
      <c r="B6" s="114" t="s">
        <v>262</v>
      </c>
      <c r="C6" s="75"/>
      <c r="D6" s="104"/>
      <c r="E6" s="104"/>
      <c r="F6" s="75"/>
      <c r="G6" s="75"/>
      <c r="H6" s="75"/>
      <c r="I6" s="75"/>
      <c r="J6" s="75"/>
      <c r="K6" s="3"/>
      <c r="L6" s="15"/>
      <c r="M6" s="1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8.75">
      <c r="A7" s="17"/>
      <c r="B7" s="98"/>
      <c r="C7" s="66"/>
      <c r="D7" s="105"/>
      <c r="E7" s="105"/>
      <c r="F7" s="66"/>
      <c r="G7" s="66"/>
      <c r="H7" s="66"/>
      <c r="I7" s="66"/>
      <c r="J7" s="66"/>
      <c r="K7" s="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8.75">
      <c r="A8" s="17"/>
      <c r="B8" s="98"/>
      <c r="C8" s="66"/>
      <c r="D8" s="105"/>
      <c r="E8" s="105"/>
      <c r="F8" s="66"/>
      <c r="G8" s="66"/>
      <c r="H8" s="66"/>
      <c r="I8" s="66"/>
      <c r="J8" s="66"/>
      <c r="K8" s="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7.25" customHeight="1">
      <c r="A9" s="17"/>
      <c r="B9" s="73" t="s">
        <v>226</v>
      </c>
      <c r="C9" s="74"/>
      <c r="D9" s="106"/>
      <c r="E9" s="106"/>
      <c r="F9" s="74"/>
      <c r="G9" s="74"/>
      <c r="H9" s="74"/>
      <c r="I9" s="74"/>
      <c r="J9" s="74"/>
      <c r="K9" s="74"/>
      <c r="L9" s="74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15" customHeight="1">
      <c r="A10" s="19"/>
      <c r="B10" s="167" t="s">
        <v>90</v>
      </c>
      <c r="C10" s="170" t="s">
        <v>91</v>
      </c>
      <c r="D10" s="173" t="s">
        <v>93</v>
      </c>
      <c r="E10" s="173" t="s">
        <v>94</v>
      </c>
      <c r="F10" s="67"/>
      <c r="G10" s="67"/>
      <c r="H10" s="67"/>
      <c r="I10" s="67"/>
      <c r="J10" s="67"/>
      <c r="K10" s="70"/>
      <c r="L10" s="70"/>
      <c r="M10" s="70"/>
      <c r="N10" s="70"/>
      <c r="O10" s="70"/>
      <c r="P10" s="70"/>
      <c r="Q10" s="70"/>
      <c r="R10" s="69"/>
      <c r="S10" s="70"/>
      <c r="T10" s="70"/>
      <c r="U10" s="70"/>
      <c r="V10" s="69"/>
      <c r="W10" s="71"/>
      <c r="X10" s="71"/>
      <c r="Y10" s="71"/>
    </row>
    <row r="11" spans="1:25" ht="15" customHeight="1">
      <c r="A11" s="19"/>
      <c r="B11" s="168"/>
      <c r="C11" s="171"/>
      <c r="D11" s="174"/>
      <c r="E11" s="174"/>
      <c r="F11" s="68"/>
      <c r="G11" s="68"/>
      <c r="H11" s="68"/>
      <c r="I11" s="68"/>
      <c r="J11" s="6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1"/>
      <c r="X11" s="71"/>
      <c r="Y11" s="71"/>
    </row>
    <row r="12" spans="1:25" ht="15" customHeight="1">
      <c r="A12" s="19"/>
      <c r="B12" s="168"/>
      <c r="C12" s="171"/>
      <c r="D12" s="174"/>
      <c r="E12" s="174"/>
      <c r="F12" s="68"/>
      <c r="G12" s="68"/>
      <c r="H12" s="68"/>
      <c r="I12" s="68"/>
      <c r="J12" s="6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71"/>
      <c r="X12" s="71"/>
      <c r="Y12" s="71"/>
    </row>
    <row r="13" spans="1:25" ht="15" customHeight="1">
      <c r="A13" s="19"/>
      <c r="B13" s="168"/>
      <c r="C13" s="171"/>
      <c r="D13" s="174"/>
      <c r="E13" s="174"/>
      <c r="F13" s="68"/>
      <c r="G13" s="68"/>
      <c r="H13" s="68"/>
      <c r="I13" s="68"/>
      <c r="J13" s="6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1"/>
      <c r="X13" s="71"/>
      <c r="Y13" s="71"/>
    </row>
    <row r="14" spans="1:25" ht="14.25" customHeight="1">
      <c r="A14" s="19"/>
      <c r="B14" s="168"/>
      <c r="C14" s="171"/>
      <c r="D14" s="174"/>
      <c r="E14" s="174"/>
      <c r="F14" s="68"/>
      <c r="G14" s="68"/>
      <c r="H14" s="68"/>
      <c r="I14" s="68"/>
      <c r="J14" s="68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71"/>
      <c r="X14" s="71"/>
      <c r="Y14" s="71"/>
    </row>
    <row r="15" spans="1:10" ht="15" customHeight="1" thickBot="1">
      <c r="A15" s="19"/>
      <c r="B15" s="169"/>
      <c r="C15" s="172"/>
      <c r="D15" s="174"/>
      <c r="E15" s="174"/>
      <c r="F15" s="72"/>
      <c r="G15" s="72" t="s">
        <v>191</v>
      </c>
      <c r="H15" s="72"/>
      <c r="I15" s="72"/>
      <c r="J15" s="72"/>
    </row>
    <row r="16" spans="1:7" ht="21" customHeight="1" thickBot="1">
      <c r="A16" s="7"/>
      <c r="B16" s="175" t="s">
        <v>192</v>
      </c>
      <c r="C16" s="176"/>
      <c r="D16" s="177"/>
      <c r="E16" s="177"/>
      <c r="F16" s="178"/>
      <c r="G16" s="179"/>
    </row>
    <row r="17" spans="1:10" ht="15.75" thickBot="1">
      <c r="A17" s="7"/>
      <c r="B17" s="94" t="s">
        <v>225</v>
      </c>
      <c r="C17" s="87" t="s">
        <v>204</v>
      </c>
      <c r="D17" s="107">
        <f>1265*1.1+8</f>
        <v>1399.5</v>
      </c>
      <c r="E17" s="107">
        <f>1265*1.2+2</f>
        <v>1520</v>
      </c>
      <c r="F17" s="88"/>
      <c r="G17" s="180" t="s">
        <v>193</v>
      </c>
      <c r="H17" s="89"/>
      <c r="I17" s="89"/>
      <c r="J17" s="89"/>
    </row>
    <row r="18" spans="1:10" ht="15.75" thickBot="1">
      <c r="A18" s="7"/>
      <c r="B18" s="94" t="s">
        <v>208</v>
      </c>
      <c r="C18" s="87" t="s">
        <v>205</v>
      </c>
      <c r="D18" s="107">
        <f>663*1.1+1</f>
        <v>730.3000000000001</v>
      </c>
      <c r="E18" s="107">
        <f>663*1.2+4</f>
        <v>799.6</v>
      </c>
      <c r="F18" s="90"/>
      <c r="G18" s="181"/>
      <c r="H18" s="89"/>
      <c r="I18" s="89"/>
      <c r="J18" s="89"/>
    </row>
    <row r="19" spans="1:10" ht="15.75" thickBot="1">
      <c r="A19" s="7"/>
      <c r="B19" s="94" t="s">
        <v>209</v>
      </c>
      <c r="C19" s="87" t="s">
        <v>204</v>
      </c>
      <c r="D19" s="107">
        <f>1424*1.1+4</f>
        <v>1570.4</v>
      </c>
      <c r="E19" s="107">
        <f>1424*1.2+1</f>
        <v>1709.8</v>
      </c>
      <c r="F19" s="90"/>
      <c r="G19" s="91" t="s">
        <v>194</v>
      </c>
      <c r="H19" s="89"/>
      <c r="I19" s="89"/>
      <c r="J19" s="89"/>
    </row>
    <row r="20" spans="1:10" ht="15.75" thickBot="1">
      <c r="A20" s="7"/>
      <c r="B20" s="94" t="s">
        <v>210</v>
      </c>
      <c r="C20" s="87" t="s">
        <v>204</v>
      </c>
      <c r="D20" s="107">
        <f>902*1.1+8</f>
        <v>1000.2</v>
      </c>
      <c r="E20" s="107">
        <f>902*1.2+8</f>
        <v>1090.3999999999999</v>
      </c>
      <c r="F20" s="90"/>
      <c r="G20" s="180" t="s">
        <v>195</v>
      </c>
      <c r="H20" s="89"/>
      <c r="I20" s="89"/>
      <c r="J20" s="89"/>
    </row>
    <row r="21" spans="1:10" ht="15.75" thickBot="1">
      <c r="A21" s="7"/>
      <c r="B21" s="94" t="s">
        <v>210</v>
      </c>
      <c r="C21" s="87" t="s">
        <v>205</v>
      </c>
      <c r="D21" s="107">
        <f>481*1.1+1</f>
        <v>530.1</v>
      </c>
      <c r="E21" s="107">
        <f>481*1.2+3</f>
        <v>580.1999999999999</v>
      </c>
      <c r="F21" s="90"/>
      <c r="G21" s="181"/>
      <c r="H21" s="89"/>
      <c r="I21" s="89"/>
      <c r="J21" s="89"/>
    </row>
    <row r="22" spans="1:10" ht="15.75" thickBot="1">
      <c r="A22" s="7"/>
      <c r="B22" s="94" t="s">
        <v>211</v>
      </c>
      <c r="C22" s="87" t="s">
        <v>204</v>
      </c>
      <c r="D22" s="107">
        <f>1375*1.1+7</f>
        <v>1519.5000000000002</v>
      </c>
      <c r="E22" s="107">
        <f>1375*1.2</f>
        <v>1650</v>
      </c>
      <c r="F22" s="90"/>
      <c r="G22" s="180" t="s">
        <v>196</v>
      </c>
      <c r="H22" s="89"/>
      <c r="I22" s="89"/>
      <c r="J22" s="89"/>
    </row>
    <row r="23" spans="1:10" ht="15.75" thickBot="1">
      <c r="A23" s="7"/>
      <c r="B23" s="94" t="s">
        <v>211</v>
      </c>
      <c r="C23" s="87" t="s">
        <v>205</v>
      </c>
      <c r="D23" s="107">
        <f>718*1.1+10</f>
        <v>799.8000000000001</v>
      </c>
      <c r="E23" s="107">
        <f>718*1.2+8</f>
        <v>869.6</v>
      </c>
      <c r="F23" s="90"/>
      <c r="G23" s="181"/>
      <c r="H23" s="89"/>
      <c r="I23" s="89"/>
      <c r="J23" s="89"/>
    </row>
    <row r="24" spans="1:10" ht="27" thickBot="1">
      <c r="A24" s="7"/>
      <c r="B24" s="94" t="s">
        <v>212</v>
      </c>
      <c r="C24" s="87" t="s">
        <v>204</v>
      </c>
      <c r="D24" s="107">
        <f>1249*1.1+6</f>
        <v>1379.9</v>
      </c>
      <c r="E24" s="107">
        <f>1249*1.2+1</f>
        <v>1499.8</v>
      </c>
      <c r="F24" s="90"/>
      <c r="G24" s="180" t="s">
        <v>197</v>
      </c>
      <c r="H24" s="89"/>
      <c r="I24" s="89"/>
      <c r="J24" s="89"/>
    </row>
    <row r="25" spans="1:10" ht="27" thickBot="1">
      <c r="A25" s="7"/>
      <c r="B25" s="94" t="s">
        <v>212</v>
      </c>
      <c r="C25" s="87" t="s">
        <v>205</v>
      </c>
      <c r="D25" s="107">
        <f>659*1.1+5</f>
        <v>729.9000000000001</v>
      </c>
      <c r="E25" s="107">
        <f>659*1.2+9</f>
        <v>799.8</v>
      </c>
      <c r="F25" s="90"/>
      <c r="G25" s="181"/>
      <c r="H25" s="89"/>
      <c r="I25" s="89"/>
      <c r="J25" s="89"/>
    </row>
    <row r="26" spans="1:10" ht="39.75" thickBot="1">
      <c r="A26" s="7"/>
      <c r="B26" s="94" t="s">
        <v>213</v>
      </c>
      <c r="C26" s="87" t="s">
        <v>204</v>
      </c>
      <c r="D26" s="107">
        <f>1895*1.1</f>
        <v>2084.5</v>
      </c>
      <c r="E26" s="107">
        <f>1895*1.2+6</f>
        <v>2280</v>
      </c>
      <c r="F26" s="90"/>
      <c r="G26" s="91" t="s">
        <v>198</v>
      </c>
      <c r="H26" s="89"/>
      <c r="I26" s="89"/>
      <c r="J26" s="89"/>
    </row>
    <row r="27" spans="1:10" ht="27" thickBot="1">
      <c r="A27" s="7"/>
      <c r="B27" s="94" t="s">
        <v>214</v>
      </c>
      <c r="C27" s="87" t="s">
        <v>206</v>
      </c>
      <c r="D27" s="107">
        <f>1144*1.1+3</f>
        <v>1261.4</v>
      </c>
      <c r="E27" s="107">
        <f>1261*1.2+2</f>
        <v>1515.2</v>
      </c>
      <c r="F27" s="90"/>
      <c r="G27" s="180" t="s">
        <v>199</v>
      </c>
      <c r="H27" s="89"/>
      <c r="I27" s="89"/>
      <c r="J27" s="89"/>
    </row>
    <row r="28" spans="1:10" ht="27" thickBot="1">
      <c r="A28" s="7"/>
      <c r="B28" s="94" t="s">
        <v>214</v>
      </c>
      <c r="C28" s="87" t="s">
        <v>207</v>
      </c>
      <c r="D28" s="107">
        <f>710*1.1+5</f>
        <v>786.0000000000001</v>
      </c>
      <c r="E28" s="107">
        <f>786*1.2+2</f>
        <v>945.1999999999999</v>
      </c>
      <c r="F28" s="90"/>
      <c r="G28" s="181"/>
      <c r="H28" s="89"/>
      <c r="I28" s="89"/>
      <c r="J28" s="89"/>
    </row>
    <row r="29" spans="1:10" ht="27" thickBot="1">
      <c r="A29" s="7"/>
      <c r="B29" s="94" t="s">
        <v>215</v>
      </c>
      <c r="C29" s="87" t="s">
        <v>204</v>
      </c>
      <c r="D29" s="107">
        <f>2677*1.1+5</f>
        <v>2949.7000000000003</v>
      </c>
      <c r="E29" s="107">
        <f>2677*1.2+3</f>
        <v>3215.4</v>
      </c>
      <c r="F29" s="90"/>
      <c r="G29" s="91" t="s">
        <v>200</v>
      </c>
      <c r="H29" s="89"/>
      <c r="I29" s="89"/>
      <c r="J29" s="89"/>
    </row>
    <row r="30" spans="1:10" ht="27" thickBot="1">
      <c r="A30" s="7"/>
      <c r="B30" s="94" t="s">
        <v>216</v>
      </c>
      <c r="C30" s="87" t="s">
        <v>204</v>
      </c>
      <c r="D30" s="107">
        <f>3233*1.1+4</f>
        <v>3560.3</v>
      </c>
      <c r="E30" s="107">
        <f>3233*1.2</f>
        <v>3879.6</v>
      </c>
      <c r="F30" s="90"/>
      <c r="G30" s="91" t="s">
        <v>201</v>
      </c>
      <c r="H30" s="89"/>
      <c r="I30" s="89"/>
      <c r="J30" s="89"/>
    </row>
    <row r="31" spans="1:10" ht="15.75" thickBot="1">
      <c r="A31" s="7"/>
      <c r="B31" s="182" t="s">
        <v>202</v>
      </c>
      <c r="C31" s="183"/>
      <c r="D31" s="184"/>
      <c r="E31" s="184"/>
      <c r="F31" s="184"/>
      <c r="G31" s="185"/>
      <c r="H31" s="89"/>
      <c r="I31" s="89"/>
      <c r="J31" s="89"/>
    </row>
    <row r="32" spans="1:10" ht="15.75" thickBot="1">
      <c r="A32" s="7"/>
      <c r="B32" s="94" t="s">
        <v>217</v>
      </c>
      <c r="C32" s="93" t="s">
        <v>204</v>
      </c>
      <c r="D32" s="107">
        <f>824*1.1</f>
        <v>906.4000000000001</v>
      </c>
      <c r="E32" s="107">
        <f>824*1.2+1</f>
        <v>989.8</v>
      </c>
      <c r="F32" s="88"/>
      <c r="G32" s="180" t="s">
        <v>193</v>
      </c>
      <c r="H32" s="89"/>
      <c r="I32" s="89"/>
      <c r="J32" s="89"/>
    </row>
    <row r="33" spans="1:10" ht="15.75" thickBot="1">
      <c r="A33" s="7"/>
      <c r="B33" s="94" t="s">
        <v>217</v>
      </c>
      <c r="C33" s="93" t="s">
        <v>205</v>
      </c>
      <c r="D33" s="107">
        <f>442*1.1</f>
        <v>486.20000000000005</v>
      </c>
      <c r="E33" s="107">
        <f>442*1.2</f>
        <v>530.4</v>
      </c>
      <c r="F33" s="90"/>
      <c r="G33" s="181"/>
      <c r="H33" s="89"/>
      <c r="I33" s="89"/>
      <c r="J33" s="89"/>
    </row>
    <row r="34" spans="1:10" ht="15.75" thickBot="1">
      <c r="A34" s="7"/>
      <c r="B34" s="94" t="s">
        <v>218</v>
      </c>
      <c r="C34" s="93" t="s">
        <v>204</v>
      </c>
      <c r="D34" s="107">
        <f>600*1.1</f>
        <v>660</v>
      </c>
      <c r="E34" s="107">
        <f>600*1.2</f>
        <v>720</v>
      </c>
      <c r="F34" s="90"/>
      <c r="G34" s="180" t="s">
        <v>195</v>
      </c>
      <c r="H34" s="89"/>
      <c r="I34" s="89"/>
      <c r="J34" s="89"/>
    </row>
    <row r="35" spans="1:10" ht="15.75" thickBot="1">
      <c r="A35" s="7"/>
      <c r="B35" s="94" t="s">
        <v>218</v>
      </c>
      <c r="C35" s="93" t="s">
        <v>205</v>
      </c>
      <c r="D35" s="107">
        <f>330*1.1</f>
        <v>363.00000000000006</v>
      </c>
      <c r="E35" s="107">
        <f>330*1.2+4</f>
        <v>400</v>
      </c>
      <c r="F35" s="90"/>
      <c r="G35" s="181"/>
      <c r="H35" s="89"/>
      <c r="I35" s="89"/>
      <c r="J35" s="89"/>
    </row>
    <row r="36" spans="1:10" ht="15.75" thickBot="1">
      <c r="A36" s="7"/>
      <c r="B36" s="94" t="s">
        <v>219</v>
      </c>
      <c r="C36" s="93" t="s">
        <v>204</v>
      </c>
      <c r="D36" s="107">
        <f>824*1.1</f>
        <v>906.4000000000001</v>
      </c>
      <c r="E36" s="107">
        <f>824*1.2+1</f>
        <v>989.8</v>
      </c>
      <c r="F36" s="90"/>
      <c r="G36" s="180" t="s">
        <v>203</v>
      </c>
      <c r="H36" s="89"/>
      <c r="I36" s="89"/>
      <c r="J36" s="89"/>
    </row>
    <row r="37" spans="1:10" ht="15.75" thickBot="1">
      <c r="A37" s="7"/>
      <c r="B37" s="94" t="s">
        <v>219</v>
      </c>
      <c r="C37" s="93" t="s">
        <v>205</v>
      </c>
      <c r="D37" s="107">
        <f>442*1.1</f>
        <v>486.20000000000005</v>
      </c>
      <c r="E37" s="107">
        <f>442*1.2</f>
        <v>530.4</v>
      </c>
      <c r="F37" s="90"/>
      <c r="G37" s="181"/>
      <c r="H37" s="89"/>
      <c r="I37" s="89"/>
      <c r="J37" s="89"/>
    </row>
    <row r="38" spans="1:10" ht="27" thickBot="1">
      <c r="A38" s="7"/>
      <c r="B38" s="94" t="s">
        <v>220</v>
      </c>
      <c r="C38" s="93" t="s">
        <v>204</v>
      </c>
      <c r="D38" s="107">
        <f>1070*1.1</f>
        <v>1177</v>
      </c>
      <c r="E38" s="107">
        <f>1070*1.2+6</f>
        <v>1290</v>
      </c>
      <c r="F38" s="90"/>
      <c r="G38" s="180" t="s">
        <v>197</v>
      </c>
      <c r="H38" s="89"/>
      <c r="I38" s="89"/>
      <c r="J38" s="89"/>
    </row>
    <row r="39" spans="1:10" ht="27" thickBot="1">
      <c r="A39" s="7"/>
      <c r="B39" s="94" t="s">
        <v>220</v>
      </c>
      <c r="C39" s="93" t="s">
        <v>205</v>
      </c>
      <c r="D39" s="107">
        <f>570*1.1</f>
        <v>627</v>
      </c>
      <c r="E39" s="107">
        <f>570*1.2+6</f>
        <v>690</v>
      </c>
      <c r="F39" s="92"/>
      <c r="G39" s="181"/>
      <c r="H39" s="89"/>
      <c r="I39" s="89"/>
      <c r="J39" s="89"/>
    </row>
  </sheetData>
  <sheetProtection/>
  <mergeCells count="16">
    <mergeCell ref="G34:G35"/>
    <mergeCell ref="G17:G18"/>
    <mergeCell ref="G38:G39"/>
    <mergeCell ref="G24:G25"/>
    <mergeCell ref="G36:G37"/>
    <mergeCell ref="B31:G31"/>
    <mergeCell ref="G32:G33"/>
    <mergeCell ref="G20:G21"/>
    <mergeCell ref="G22:G23"/>
    <mergeCell ref="G27:G28"/>
    <mergeCell ref="M5:Y5"/>
    <mergeCell ref="B10:B15"/>
    <mergeCell ref="C10:C15"/>
    <mergeCell ref="D10:D15"/>
    <mergeCell ref="E10:E15"/>
    <mergeCell ref="B16:G16"/>
  </mergeCells>
  <hyperlinks>
    <hyperlink ref="B3" r:id="rId1" display="http://www.baswool.ru"/>
  </hyperlinks>
  <printOptions/>
  <pageMargins left="0" right="0" top="0" bottom="0" header="0" footer="0"/>
  <pageSetup fitToHeight="1" fitToWidth="1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4"/>
  <sheetViews>
    <sheetView view="pageBreakPreview" zoomScaleNormal="70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C6" sqref="C6:N7"/>
    </sheetView>
  </sheetViews>
  <sheetFormatPr defaultColWidth="9.140625" defaultRowHeight="15"/>
  <cols>
    <col min="1" max="1" width="4.28125" style="1" customWidth="1"/>
    <col min="2" max="2" width="4.28125" style="5" customWidth="1"/>
    <col min="3" max="24" width="4.28125" style="2" customWidth="1"/>
    <col min="25" max="25" width="0.13671875" style="2" customWidth="1"/>
    <col min="26" max="28" width="4.28125" style="2" hidden="1" customWidth="1"/>
    <col min="29" max="29" width="13.8515625" style="2" customWidth="1"/>
    <col min="30" max="30" width="4.28125" style="2" customWidth="1"/>
    <col min="31" max="31" width="3.28125" style="0" customWidth="1"/>
  </cols>
  <sheetData>
    <row r="1" spans="1:30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</row>
    <row r="6" spans="1:30" s="10" customFormat="1" ht="15" customHeight="1">
      <c r="A6" s="18"/>
      <c r="B6" s="8"/>
      <c r="C6" s="158" t="s">
        <v>163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80"/>
      <c r="AD7" s="9"/>
    </row>
    <row r="8" spans="1:30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9"/>
    </row>
    <row r="9" spans="1:30" s="10" customFormat="1" ht="15" customHeight="1">
      <c r="A9" s="17"/>
      <c r="B9" s="8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</row>
    <row r="10" spans="1:30" s="10" customFormat="1" ht="15" customHeight="1">
      <c r="A10" s="17"/>
      <c r="B10" s="8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9"/>
    </row>
    <row r="11" spans="1:30" s="10" customFormat="1" ht="15" customHeight="1" thickBot="1">
      <c r="A11" s="17"/>
      <c r="B11" s="8"/>
      <c r="C11" s="449" t="s">
        <v>143</v>
      </c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161" t="s"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82"/>
      <c r="AD11" s="9"/>
    </row>
    <row r="12" spans="1:30" s="10" customFormat="1" ht="16.5" customHeight="1">
      <c r="A12" s="17"/>
      <c r="B12" s="28"/>
      <c r="C12" s="358" t="s">
        <v>81</v>
      </c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88" t="s">
        <v>4</v>
      </c>
      <c r="Z12" s="388"/>
      <c r="AA12" s="388"/>
      <c r="AB12" s="463"/>
      <c r="AC12" s="401" t="s">
        <v>4</v>
      </c>
      <c r="AD12" s="9"/>
    </row>
    <row r="13" spans="1:30" s="10" customFormat="1" ht="16.5" customHeight="1">
      <c r="A13" s="19"/>
      <c r="B13" s="28"/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90"/>
      <c r="Z13" s="390"/>
      <c r="AA13" s="390"/>
      <c r="AB13" s="464"/>
      <c r="AC13" s="402"/>
      <c r="AD13" s="6"/>
    </row>
    <row r="14" spans="1:30" s="10" customFormat="1" ht="16.5" customHeight="1">
      <c r="A14" s="19"/>
      <c r="B14" s="28"/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90"/>
      <c r="Z14" s="390"/>
      <c r="AA14" s="390"/>
      <c r="AB14" s="464"/>
      <c r="AC14" s="402"/>
      <c r="AD14" s="6"/>
    </row>
    <row r="15" spans="1:30" s="10" customFormat="1" ht="16.5" customHeight="1">
      <c r="A15" s="19"/>
      <c r="B15" s="28"/>
      <c r="C15" s="360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90"/>
      <c r="Z15" s="390"/>
      <c r="AA15" s="390"/>
      <c r="AB15" s="464"/>
      <c r="AC15" s="402"/>
      <c r="AD15" s="6"/>
    </row>
    <row r="16" spans="1:30" s="10" customFormat="1" ht="16.5" customHeight="1" thickBot="1">
      <c r="A16" s="19"/>
      <c r="B16" s="28"/>
      <c r="C16" s="451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65"/>
      <c r="Z16" s="465"/>
      <c r="AA16" s="465"/>
      <c r="AB16" s="466"/>
      <c r="AC16" s="402"/>
      <c r="AD16" s="6"/>
    </row>
    <row r="17" spans="1:30" s="10" customFormat="1" ht="24.75" customHeight="1">
      <c r="A17" s="7"/>
      <c r="B17" s="28"/>
      <c r="C17" s="419" t="s">
        <v>82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397">
        <v>1100</v>
      </c>
      <c r="Z17" s="397"/>
      <c r="AA17" s="397"/>
      <c r="AB17" s="398"/>
      <c r="AC17" s="85">
        <v>2220</v>
      </c>
      <c r="AD17" s="29"/>
    </row>
    <row r="18" spans="1:30" s="10" customFormat="1" ht="24.75" customHeight="1">
      <c r="A18" s="7"/>
      <c r="B18" s="28"/>
      <c r="C18" s="421" t="s">
        <v>83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17">
        <v>1210</v>
      </c>
      <c r="Z18" s="417"/>
      <c r="AA18" s="417"/>
      <c r="AB18" s="418"/>
      <c r="AC18" s="85">
        <v>3720</v>
      </c>
      <c r="AD18" s="29"/>
    </row>
    <row r="19" spans="1:30" s="10" customFormat="1" ht="24.75" customHeight="1">
      <c r="A19" s="7"/>
      <c r="B19" s="28"/>
      <c r="C19" s="421" t="s">
        <v>84</v>
      </c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17">
        <v>2035</v>
      </c>
      <c r="Z19" s="417"/>
      <c r="AA19" s="417"/>
      <c r="AB19" s="418"/>
      <c r="AC19" s="85">
        <v>6600</v>
      </c>
      <c r="AD19" s="29"/>
    </row>
    <row r="20" spans="1:30" s="10" customFormat="1" ht="24.75" customHeight="1" thickBot="1">
      <c r="A20" s="7"/>
      <c r="B20" s="28"/>
      <c r="C20" s="423" t="s">
        <v>85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399">
        <v>2420</v>
      </c>
      <c r="Z20" s="399"/>
      <c r="AA20" s="399"/>
      <c r="AB20" s="400"/>
      <c r="AC20" s="64">
        <v>9600</v>
      </c>
      <c r="AD20" s="29"/>
    </row>
    <row r="21" spans="1:30" s="10" customFormat="1" ht="24.75" customHeight="1" thickBot="1">
      <c r="A21" s="7"/>
      <c r="B21" s="28"/>
      <c r="C21" s="395" t="s">
        <v>86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3">
        <v>3630</v>
      </c>
      <c r="Z21" s="393"/>
      <c r="AA21" s="393"/>
      <c r="AB21" s="394"/>
      <c r="AC21" s="65">
        <v>10200</v>
      </c>
      <c r="AD21" s="29"/>
    </row>
    <row r="22" spans="1:30" s="10" customFormat="1" ht="24.75" customHeight="1" thickBot="1">
      <c r="A22" s="7"/>
      <c r="B22" s="28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25"/>
      <c r="Z22" s="425"/>
      <c r="AA22" s="425"/>
      <c r="AB22" s="425"/>
      <c r="AC22" s="84"/>
      <c r="AD22" s="29"/>
    </row>
    <row r="23" spans="1:30" s="10" customFormat="1" ht="24.75" customHeight="1">
      <c r="A23" s="7"/>
      <c r="B23" s="28"/>
      <c r="C23" s="426" t="s">
        <v>150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8"/>
      <c r="AC23" s="86"/>
      <c r="AD23" s="29"/>
    </row>
    <row r="24" spans="1:30" s="10" customFormat="1" ht="24.75" customHeight="1" thickBot="1">
      <c r="A24" s="7"/>
      <c r="B24" s="28"/>
      <c r="C24" s="429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86"/>
      <c r="AD24" s="29"/>
    </row>
    <row r="25" spans="1:30" s="10" customFormat="1" ht="24.75" customHeight="1" thickBot="1">
      <c r="A25" s="7"/>
      <c r="B25" s="28"/>
      <c r="C25" s="459" t="s">
        <v>153</v>
      </c>
      <c r="D25" s="443"/>
      <c r="E25" s="443"/>
      <c r="F25" s="443"/>
      <c r="G25" s="443"/>
      <c r="H25" s="444"/>
      <c r="I25" s="448" t="s">
        <v>155</v>
      </c>
      <c r="J25" s="416"/>
      <c r="K25" s="416"/>
      <c r="L25" s="416"/>
      <c r="M25" s="415" t="s">
        <v>156</v>
      </c>
      <c r="N25" s="416"/>
      <c r="O25" s="416"/>
      <c r="P25" s="416"/>
      <c r="Q25" s="415" t="s">
        <v>157</v>
      </c>
      <c r="R25" s="416"/>
      <c r="S25" s="416"/>
      <c r="T25" s="416"/>
      <c r="U25" s="415" t="s">
        <v>158</v>
      </c>
      <c r="V25" s="416"/>
      <c r="W25" s="416"/>
      <c r="X25" s="416"/>
      <c r="Y25" s="432" t="s">
        <v>159</v>
      </c>
      <c r="Z25" s="433"/>
      <c r="AA25" s="433"/>
      <c r="AB25" s="434"/>
      <c r="AC25" s="62"/>
      <c r="AD25" s="29"/>
    </row>
    <row r="26" spans="1:30" s="10" customFormat="1" ht="24.75" customHeight="1" thickBot="1">
      <c r="A26" s="7"/>
      <c r="B26" s="28"/>
      <c r="C26" s="460"/>
      <c r="D26" s="461"/>
      <c r="E26" s="461"/>
      <c r="F26" s="461"/>
      <c r="G26" s="461"/>
      <c r="H26" s="462"/>
      <c r="I26" s="448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35"/>
      <c r="Z26" s="436"/>
      <c r="AA26" s="436"/>
      <c r="AB26" s="437"/>
      <c r="AC26" s="62"/>
      <c r="AD26" s="29"/>
    </row>
    <row r="27" spans="1:30" s="10" customFormat="1" ht="24.75" customHeight="1" thickBot="1">
      <c r="A27" s="7"/>
      <c r="B27" s="28"/>
      <c r="C27" s="442" t="s">
        <v>154</v>
      </c>
      <c r="D27" s="443"/>
      <c r="E27" s="443"/>
      <c r="F27" s="443"/>
      <c r="G27" s="443"/>
      <c r="H27" s="444"/>
      <c r="I27" s="468" t="s">
        <v>263</v>
      </c>
      <c r="J27" s="414"/>
      <c r="K27" s="414"/>
      <c r="L27" s="414"/>
      <c r="M27" s="413" t="s">
        <v>263</v>
      </c>
      <c r="N27" s="414"/>
      <c r="O27" s="414"/>
      <c r="P27" s="414"/>
      <c r="Q27" s="413" t="s">
        <v>264</v>
      </c>
      <c r="R27" s="414"/>
      <c r="S27" s="414"/>
      <c r="T27" s="414"/>
      <c r="U27" s="413" t="s">
        <v>263</v>
      </c>
      <c r="V27" s="414"/>
      <c r="W27" s="414"/>
      <c r="X27" s="414"/>
      <c r="Y27" s="453" t="s">
        <v>161</v>
      </c>
      <c r="Z27" s="454"/>
      <c r="AA27" s="454"/>
      <c r="AB27" s="455"/>
      <c r="AC27" s="63"/>
      <c r="AD27" s="29"/>
    </row>
    <row r="28" spans="1:30" s="10" customFormat="1" ht="24.75" customHeight="1" thickBot="1">
      <c r="A28" s="7"/>
      <c r="B28" s="28"/>
      <c r="C28" s="445"/>
      <c r="D28" s="446"/>
      <c r="E28" s="446"/>
      <c r="F28" s="446"/>
      <c r="G28" s="446"/>
      <c r="H28" s="447"/>
      <c r="I28" s="468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56"/>
      <c r="Z28" s="457"/>
      <c r="AA28" s="457"/>
      <c r="AB28" s="458"/>
      <c r="AC28" s="63"/>
      <c r="AD28" s="29"/>
    </row>
    <row r="29" spans="1:30" s="10" customFormat="1" ht="24.75" customHeight="1">
      <c r="A29" s="7"/>
      <c r="B29" s="28"/>
      <c r="C29" s="406" t="s">
        <v>151</v>
      </c>
      <c r="D29" s="407"/>
      <c r="E29" s="407"/>
      <c r="F29" s="407"/>
      <c r="G29" s="407"/>
      <c r="H29" s="407"/>
      <c r="I29" s="410" t="s">
        <v>265</v>
      </c>
      <c r="J29" s="411"/>
      <c r="K29" s="411"/>
      <c r="L29" s="411"/>
      <c r="M29" s="410" t="s">
        <v>265</v>
      </c>
      <c r="N29" s="411"/>
      <c r="O29" s="411"/>
      <c r="P29" s="411"/>
      <c r="Q29" s="410" t="s">
        <v>265</v>
      </c>
      <c r="R29" s="411"/>
      <c r="S29" s="411"/>
      <c r="T29" s="411"/>
      <c r="U29" s="410" t="s">
        <v>266</v>
      </c>
      <c r="V29" s="411"/>
      <c r="W29" s="411"/>
      <c r="X29" s="411"/>
      <c r="Y29" s="438" t="s">
        <v>162</v>
      </c>
      <c r="Z29" s="397"/>
      <c r="AA29" s="397"/>
      <c r="AB29" s="439"/>
      <c r="AC29" s="84"/>
      <c r="AD29" s="29"/>
    </row>
    <row r="30" spans="1:30" s="10" customFormat="1" ht="24.75" customHeight="1" thickBot="1">
      <c r="A30" s="7"/>
      <c r="B30" s="28"/>
      <c r="C30" s="408"/>
      <c r="D30" s="409"/>
      <c r="E30" s="409"/>
      <c r="F30" s="409"/>
      <c r="G30" s="409"/>
      <c r="H30" s="409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40"/>
      <c r="Z30" s="399"/>
      <c r="AA30" s="399"/>
      <c r="AB30" s="441"/>
      <c r="AC30" s="84"/>
      <c r="AD30" s="29"/>
    </row>
    <row r="31" spans="1:30" s="10" customFormat="1" ht="24.75" customHeight="1">
      <c r="A31" s="7"/>
      <c r="B31" s="28"/>
      <c r="C31" s="404" t="s">
        <v>160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13"/>
      <c r="AD31" s="29"/>
    </row>
    <row r="32" spans="1:30" s="10" customFormat="1" ht="24.75" customHeight="1">
      <c r="A32" s="7"/>
      <c r="B32" s="28"/>
      <c r="C32" s="403" t="s">
        <v>171</v>
      </c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3"/>
      <c r="AB32" s="27"/>
      <c r="AC32" s="27"/>
      <c r="AD32" s="29"/>
    </row>
    <row r="33" spans="1:30" s="10" customFormat="1" ht="24.75" customHeight="1">
      <c r="A33" s="7"/>
      <c r="B33" s="28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27"/>
      <c r="AC33" s="27"/>
      <c r="AD33" s="83"/>
    </row>
    <row r="34" spans="1:30" s="10" customFormat="1" ht="24.75" customHeight="1">
      <c r="A34" s="7"/>
      <c r="B34" s="28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27"/>
      <c r="AC34" s="27"/>
      <c r="AD34" s="83"/>
    </row>
    <row r="35" spans="1:30" s="10" customFormat="1" ht="24.75" customHeight="1">
      <c r="A35" s="7"/>
      <c r="B35" s="28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27"/>
      <c r="AC35" s="27"/>
      <c r="AD35" s="83"/>
    </row>
    <row r="36" spans="1:30" s="10" customFormat="1" ht="24.75" customHeight="1">
      <c r="A36" s="7"/>
      <c r="B36" s="28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27"/>
      <c r="AC36" s="27"/>
      <c r="AD36" s="83"/>
    </row>
    <row r="37" spans="1:30" s="10" customFormat="1" ht="24.75" customHeight="1">
      <c r="A37" s="7"/>
      <c r="B37" s="32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27"/>
      <c r="AC37" s="27"/>
      <c r="AD37" s="143"/>
    </row>
    <row r="38" spans="1:30" s="10" customFormat="1" ht="24.75" customHeight="1">
      <c r="A38" s="7"/>
      <c r="B38" s="32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27"/>
      <c r="AC38" s="27"/>
      <c r="AD38" s="143"/>
    </row>
    <row r="39" spans="1:30" s="10" customFormat="1" ht="24.75" customHeight="1">
      <c r="A39" s="7"/>
      <c r="B39" s="32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27"/>
      <c r="AC39" s="27"/>
      <c r="AD39" s="143"/>
    </row>
    <row r="40" spans="1:30" s="10" customFormat="1" ht="24.75" customHeight="1">
      <c r="A40" s="7"/>
      <c r="B40" s="32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27"/>
      <c r="AC40" s="27"/>
      <c r="AD40" s="143"/>
    </row>
    <row r="41" spans="1:30" s="10" customFormat="1" ht="24.75" customHeight="1">
      <c r="A41" s="7"/>
      <c r="B41" s="6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27"/>
      <c r="AC41" s="27"/>
      <c r="AD41" s="153"/>
    </row>
    <row r="42" spans="1:30" s="10" customFormat="1" ht="24.75" customHeight="1">
      <c r="A42" s="7"/>
      <c r="B42" s="6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27"/>
      <c r="AC42" s="27"/>
      <c r="AD42" s="153"/>
    </row>
    <row r="43" spans="1:30" s="10" customFormat="1" ht="24.75" customHeight="1">
      <c r="A43" s="7"/>
      <c r="B43" s="6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27"/>
      <c r="AC43" s="27"/>
      <c r="AD43" s="153"/>
    </row>
    <row r="44" spans="1:30" s="10" customFormat="1" ht="24.75" customHeight="1">
      <c r="A44" s="7"/>
      <c r="B44" s="6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27"/>
      <c r="AC44" s="27"/>
      <c r="AD44" s="153"/>
    </row>
    <row r="45" spans="1:30" s="10" customFormat="1" ht="24.75" customHeight="1">
      <c r="A45" s="7"/>
      <c r="B45" s="8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27"/>
      <c r="AC45" s="27"/>
      <c r="AD45" s="153"/>
    </row>
    <row r="46" spans="1:30" s="10" customFormat="1" ht="24.75" customHeight="1">
      <c r="A46" s="7"/>
      <c r="B46" s="8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27"/>
      <c r="AC46" s="27"/>
      <c r="AD46" s="153"/>
    </row>
    <row r="47" spans="1:30" s="10" customFormat="1" ht="24.75" customHeight="1">
      <c r="A47" s="7"/>
      <c r="B47" s="8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27"/>
      <c r="AC47" s="27"/>
      <c r="AD47" s="143"/>
    </row>
    <row r="48" spans="1:30" s="10" customFormat="1" ht="24.75" customHeight="1">
      <c r="A48" s="7"/>
      <c r="B48" s="8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27"/>
      <c r="AC48" s="27"/>
      <c r="AD48" s="143"/>
    </row>
    <row r="49" spans="1:30" s="10" customFormat="1" ht="24.75" customHeight="1">
      <c r="A49" s="7"/>
      <c r="B49" s="8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27"/>
      <c r="AC49" s="27"/>
      <c r="AD49" s="143"/>
    </row>
    <row r="50" spans="1:30" s="10" customFormat="1" ht="24.75" customHeight="1">
      <c r="A50" s="7"/>
      <c r="B50" s="8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27"/>
      <c r="AC50" s="27"/>
      <c r="AD50" s="143"/>
    </row>
    <row r="51" spans="1:30" s="10" customFormat="1" ht="24.75" customHeight="1">
      <c r="A51" s="7"/>
      <c r="B51" s="8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27"/>
      <c r="AC51" s="27"/>
      <c r="AD51" s="143"/>
    </row>
    <row r="52" spans="1:30" s="10" customFormat="1" ht="24.75" customHeight="1">
      <c r="A52" s="7"/>
      <c r="B52" s="8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27"/>
      <c r="AC52" s="27"/>
      <c r="AD52" s="143"/>
    </row>
    <row r="53" spans="1:30" s="10" customFormat="1" ht="24.75" customHeight="1">
      <c r="A53" s="7"/>
      <c r="B53" s="8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27"/>
      <c r="AC53" s="27"/>
      <c r="AD53" s="143"/>
    </row>
    <row r="54" spans="1:30" s="10" customFormat="1" ht="24.75" customHeight="1">
      <c r="A54" s="7"/>
      <c r="B54" s="8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3"/>
      <c r="N54" s="23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7"/>
      <c r="Z54" s="27"/>
      <c r="AA54" s="27"/>
      <c r="AB54" s="27"/>
      <c r="AC54" s="27"/>
      <c r="AD54" s="143"/>
    </row>
    <row r="55" spans="1:30" s="10" customFormat="1" ht="24.75" customHeight="1">
      <c r="A55" s="7"/>
      <c r="B55" s="8"/>
      <c r="C55" s="34"/>
      <c r="D55" s="25"/>
      <c r="E55" s="25"/>
      <c r="F55" s="25"/>
      <c r="G55" s="25"/>
      <c r="H55" s="25"/>
      <c r="I55" s="25"/>
      <c r="J55" s="25"/>
      <c r="K55" s="26"/>
      <c r="L55" s="26"/>
      <c r="M55" s="23"/>
      <c r="N55" s="2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7"/>
      <c r="Z55" s="27"/>
      <c r="AA55" s="27"/>
      <c r="AB55" s="27"/>
      <c r="AC55" s="27"/>
      <c r="AD55" s="143"/>
    </row>
    <row r="56" spans="1:30" s="10" customFormat="1" ht="24.75" customHeight="1">
      <c r="A56" s="7"/>
      <c r="B56" s="8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3"/>
      <c r="N56" s="23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7"/>
      <c r="Z56" s="27"/>
      <c r="AA56" s="27"/>
      <c r="AB56" s="27"/>
      <c r="AC56" s="27"/>
      <c r="AD56" s="143"/>
    </row>
    <row r="57" spans="1:30" s="10" customFormat="1" ht="24.75" customHeight="1">
      <c r="A57" s="7"/>
      <c r="B57" s="8"/>
      <c r="C57" s="34"/>
      <c r="D57" s="25"/>
      <c r="E57" s="25"/>
      <c r="F57" s="25"/>
      <c r="G57" s="25"/>
      <c r="H57" s="25"/>
      <c r="I57" s="25"/>
      <c r="J57" s="25"/>
      <c r="K57" s="26"/>
      <c r="L57" s="26"/>
      <c r="M57" s="23"/>
      <c r="N57" s="2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7"/>
      <c r="Z57" s="27"/>
      <c r="AA57" s="27"/>
      <c r="AB57" s="27"/>
      <c r="AC57" s="27"/>
      <c r="AD57" s="143"/>
    </row>
    <row r="58" spans="1:30" s="10" customFormat="1" ht="24.75" customHeight="1">
      <c r="A58" s="7"/>
      <c r="B58" s="8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3"/>
      <c r="N58" s="2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7"/>
      <c r="Z58" s="27"/>
      <c r="AA58" s="27"/>
      <c r="AB58" s="27"/>
      <c r="AC58" s="27"/>
      <c r="AD58" s="143"/>
    </row>
    <row r="59" spans="1:30" s="10" customFormat="1" ht="24.75" customHeight="1">
      <c r="A59" s="7"/>
      <c r="B59" s="8"/>
      <c r="C59" s="34"/>
      <c r="D59" s="25"/>
      <c r="E59" s="25"/>
      <c r="F59" s="25"/>
      <c r="G59" s="25"/>
      <c r="H59" s="25"/>
      <c r="I59" s="25"/>
      <c r="J59" s="25"/>
      <c r="K59" s="26"/>
      <c r="L59" s="26"/>
      <c r="M59" s="23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7"/>
      <c r="Z59" s="27"/>
      <c r="AA59" s="27"/>
      <c r="AB59" s="27"/>
      <c r="AC59" s="27"/>
      <c r="AD59" s="83"/>
    </row>
    <row r="60" spans="1:30" s="10" customFormat="1" ht="24.75" customHeight="1">
      <c r="A60" s="7"/>
      <c r="B60" s="8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7"/>
      <c r="Z60" s="27"/>
      <c r="AA60" s="27"/>
      <c r="AB60" s="27"/>
      <c r="AC60" s="27"/>
      <c r="AD60" s="83"/>
    </row>
    <row r="61" spans="1:30" s="10" customFormat="1" ht="24.75" customHeight="1">
      <c r="A61" s="7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9"/>
    </row>
    <row r="62" spans="1:30" s="10" customFormat="1" ht="24.75" customHeight="1">
      <c r="A62" s="7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/>
    </row>
    <row r="63" spans="1:30" s="10" customFormat="1" ht="24.75" customHeight="1">
      <c r="A63" s="7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9"/>
    </row>
    <row r="64" spans="1:30" s="10" customFormat="1" ht="24.75" customHeight="1">
      <c r="A64" s="7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9"/>
    </row>
  </sheetData>
  <sheetProtection/>
  <mergeCells count="48">
    <mergeCell ref="C11:O11"/>
    <mergeCell ref="C12:X16"/>
    <mergeCell ref="Y27:AB28"/>
    <mergeCell ref="C25:H26"/>
    <mergeCell ref="P11:AB11"/>
    <mergeCell ref="Y12:AB16"/>
    <mergeCell ref="C22:X22"/>
    <mergeCell ref="M25:P26"/>
    <mergeCell ref="I27:L28"/>
    <mergeCell ref="M27:P28"/>
    <mergeCell ref="C3:M3"/>
    <mergeCell ref="C4:M4"/>
    <mergeCell ref="C5:M5"/>
    <mergeCell ref="C6:N7"/>
    <mergeCell ref="P7:AB7"/>
    <mergeCell ref="C8:M8"/>
    <mergeCell ref="AD53:AD58"/>
    <mergeCell ref="AD47:AD52"/>
    <mergeCell ref="AD41:AD46"/>
    <mergeCell ref="AD37:AD40"/>
    <mergeCell ref="Y22:AB22"/>
    <mergeCell ref="C23:AB24"/>
    <mergeCell ref="Y25:AB26"/>
    <mergeCell ref="Y29:AB30"/>
    <mergeCell ref="C27:H28"/>
    <mergeCell ref="I25:L26"/>
    <mergeCell ref="Y19:AB19"/>
    <mergeCell ref="C17:X17"/>
    <mergeCell ref="C18:X18"/>
    <mergeCell ref="C19:X19"/>
    <mergeCell ref="C20:X20"/>
    <mergeCell ref="Y18:AB18"/>
    <mergeCell ref="Q29:T30"/>
    <mergeCell ref="U29:X30"/>
    <mergeCell ref="Q27:T28"/>
    <mergeCell ref="U27:X28"/>
    <mergeCell ref="Q25:T26"/>
    <mergeCell ref="U25:X26"/>
    <mergeCell ref="Y21:AB21"/>
    <mergeCell ref="C21:X21"/>
    <mergeCell ref="Y17:AB17"/>
    <mergeCell ref="Y20:AB20"/>
    <mergeCell ref="AC12:AC16"/>
    <mergeCell ref="C32:AA53"/>
    <mergeCell ref="C31:AB31"/>
    <mergeCell ref="C29:H30"/>
    <mergeCell ref="I29:L30"/>
    <mergeCell ref="M29:P30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zoomScale="115" zoomScaleNormal="70" zoomScaleSheetLayoutView="115" zoomScalePageLayoutView="0" workbookViewId="0" topLeftCell="A1">
      <pane ySplit="16" topLeftCell="A17" activePane="bottomLeft" state="frozen"/>
      <selection pane="topLeft" activeCell="A1" sqref="A1"/>
      <selection pane="bottomLeft" activeCell="C4" sqref="C4:M4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158" t="s">
        <v>140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9"/>
    </row>
    <row r="8" spans="1:29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 thickBot="1">
      <c r="A11" s="17"/>
      <c r="B11" s="8"/>
      <c r="C11" s="505" t="s">
        <v>144</v>
      </c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161" t="s"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9"/>
    </row>
    <row r="12" spans="1:29" s="10" customFormat="1" ht="16.5" customHeight="1">
      <c r="A12" s="17"/>
      <c r="B12" s="28"/>
      <c r="C12" s="507" t="s">
        <v>87</v>
      </c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495" t="s">
        <v>111</v>
      </c>
      <c r="Z12" s="495"/>
      <c r="AA12" s="495"/>
      <c r="AB12" s="496"/>
      <c r="AC12" s="9"/>
    </row>
    <row r="13" spans="1:29" s="10" customFormat="1" ht="16.5" customHeight="1">
      <c r="A13" s="19"/>
      <c r="B13" s="28"/>
      <c r="C13" s="509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497"/>
      <c r="Z13" s="497"/>
      <c r="AA13" s="497"/>
      <c r="AB13" s="498"/>
      <c r="AC13" s="6"/>
    </row>
    <row r="14" spans="1:29" s="10" customFormat="1" ht="16.5" customHeight="1">
      <c r="A14" s="19"/>
      <c r="B14" s="28"/>
      <c r="C14" s="509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497"/>
      <c r="Z14" s="497"/>
      <c r="AA14" s="497"/>
      <c r="AB14" s="498"/>
      <c r="AC14" s="6"/>
    </row>
    <row r="15" spans="1:29" s="10" customFormat="1" ht="16.5" customHeight="1">
      <c r="A15" s="19"/>
      <c r="B15" s="28"/>
      <c r="C15" s="509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497"/>
      <c r="Z15" s="497"/>
      <c r="AA15" s="497"/>
      <c r="AB15" s="498"/>
      <c r="AC15" s="6"/>
    </row>
    <row r="16" spans="1:29" s="10" customFormat="1" ht="16.5" customHeight="1" thickBot="1">
      <c r="A16" s="19"/>
      <c r="B16" s="28"/>
      <c r="C16" s="511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99"/>
      <c r="Z16" s="499"/>
      <c r="AA16" s="499"/>
      <c r="AB16" s="500"/>
      <c r="AC16" s="6"/>
    </row>
    <row r="17" spans="1:29" s="10" customFormat="1" ht="24.75" customHeight="1">
      <c r="A17" s="7"/>
      <c r="B17" s="28"/>
      <c r="C17" s="501" t="s">
        <v>88</v>
      </c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3">
        <v>1000</v>
      </c>
      <c r="Z17" s="503"/>
      <c r="AA17" s="503"/>
      <c r="AB17" s="504"/>
      <c r="AC17" s="29"/>
    </row>
    <row r="18" spans="1:29" s="10" customFormat="1" ht="24.75" customHeight="1">
      <c r="A18" s="7"/>
      <c r="B18" s="28"/>
      <c r="C18" s="421" t="s">
        <v>89</v>
      </c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17">
        <v>1000</v>
      </c>
      <c r="Z18" s="417"/>
      <c r="AA18" s="417"/>
      <c r="AB18" s="506"/>
      <c r="AC18" s="29"/>
    </row>
    <row r="19" spans="1:29" s="10" customFormat="1" ht="24.75" customHeight="1">
      <c r="A19" s="7"/>
      <c r="B19" s="28"/>
      <c r="C19" s="421" t="s">
        <v>128</v>
      </c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17">
        <v>4000</v>
      </c>
      <c r="Z19" s="417"/>
      <c r="AA19" s="417"/>
      <c r="AB19" s="506"/>
      <c r="AC19" s="29"/>
    </row>
    <row r="20" spans="1:29" s="10" customFormat="1" ht="24.75" customHeight="1" thickBot="1">
      <c r="A20" s="7"/>
      <c r="B20" s="28"/>
      <c r="C20" s="423" t="s">
        <v>129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399">
        <v>2000</v>
      </c>
      <c r="Z20" s="399"/>
      <c r="AA20" s="399"/>
      <c r="AB20" s="441"/>
      <c r="AC20" s="29"/>
    </row>
    <row r="21" spans="1:29" s="10" customFormat="1" ht="24.75" customHeight="1">
      <c r="A21" s="7"/>
      <c r="B21" s="28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25"/>
      <c r="Z21" s="425"/>
      <c r="AA21" s="425"/>
      <c r="AB21" s="425"/>
      <c r="AC21" s="29"/>
    </row>
    <row r="22" spans="1:29" s="10" customFormat="1" ht="24.75" customHeight="1">
      <c r="A22" s="7"/>
      <c r="B22" s="28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25"/>
      <c r="Z22" s="425"/>
      <c r="AA22" s="425"/>
      <c r="AB22" s="425"/>
      <c r="AC22" s="29"/>
    </row>
    <row r="23" spans="1:29" s="10" customFormat="1" ht="24.75" customHeight="1">
      <c r="A23" s="7"/>
      <c r="B23" s="28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94"/>
      <c r="Z23" s="494"/>
      <c r="AA23" s="494"/>
      <c r="AB23" s="494"/>
      <c r="AC23" s="29"/>
    </row>
    <row r="24" spans="1:29" s="10" customFormat="1" ht="24.75" customHeight="1">
      <c r="A24" s="7"/>
      <c r="B24" s="28"/>
      <c r="C24" s="51"/>
      <c r="D24" s="51"/>
      <c r="E24" s="51"/>
      <c r="F24" s="51"/>
      <c r="G24" s="25"/>
      <c r="H24" s="25"/>
      <c r="I24" s="25"/>
      <c r="J24" s="25"/>
      <c r="K24" s="26"/>
      <c r="L24" s="26"/>
      <c r="M24" s="34"/>
      <c r="N24" s="34"/>
      <c r="O24" s="12"/>
      <c r="P24" s="12"/>
      <c r="Q24" s="12"/>
      <c r="R24" s="12"/>
      <c r="S24" s="22"/>
      <c r="T24" s="22"/>
      <c r="U24" s="12"/>
      <c r="V24" s="12"/>
      <c r="W24" s="12"/>
      <c r="X24" s="12"/>
      <c r="Y24" s="27"/>
      <c r="Z24" s="27"/>
      <c r="AA24" s="27"/>
      <c r="AB24" s="27"/>
      <c r="AC24" s="29"/>
    </row>
    <row r="25" spans="1:29" s="10" customFormat="1" ht="24.75" customHeight="1">
      <c r="A25" s="7"/>
      <c r="B25" s="28"/>
      <c r="C25" s="34"/>
      <c r="D25" s="25"/>
      <c r="E25" s="25"/>
      <c r="F25" s="25"/>
      <c r="G25" s="25"/>
      <c r="H25" s="25"/>
      <c r="I25" s="25"/>
      <c r="J25" s="25"/>
      <c r="K25" s="26"/>
      <c r="L25" s="26"/>
      <c r="M25" s="23"/>
      <c r="N25" s="23"/>
      <c r="O25" s="12"/>
      <c r="P25" s="12"/>
      <c r="Q25" s="30"/>
      <c r="R25" s="30"/>
      <c r="S25" s="31"/>
      <c r="T25" s="31"/>
      <c r="U25" s="12"/>
      <c r="V25" s="12"/>
      <c r="W25" s="12"/>
      <c r="X25" s="12"/>
      <c r="Y25" s="27"/>
      <c r="Z25" s="27"/>
      <c r="AA25" s="27"/>
      <c r="AB25" s="27"/>
      <c r="AC25" s="29"/>
    </row>
    <row r="26" spans="1:29" s="10" customFormat="1" ht="24.75" customHeight="1">
      <c r="A26" s="7"/>
      <c r="B26" s="28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3"/>
      <c r="N26" s="23"/>
      <c r="O26" s="30"/>
      <c r="P26" s="30"/>
      <c r="Q26" s="30"/>
      <c r="R26" s="30"/>
      <c r="S26" s="31"/>
      <c r="T26" s="31"/>
      <c r="U26" s="12"/>
      <c r="V26" s="12"/>
      <c r="W26" s="12"/>
      <c r="X26" s="12"/>
      <c r="Y26" s="27"/>
      <c r="Z26" s="27"/>
      <c r="AA26" s="27"/>
      <c r="AB26" s="27"/>
      <c r="AC26" s="29"/>
    </row>
    <row r="27" spans="1:29" s="10" customFormat="1" ht="24.75" customHeight="1">
      <c r="A27" s="7"/>
      <c r="B27" s="28"/>
      <c r="C27" s="34"/>
      <c r="D27" s="25"/>
      <c r="E27" s="25"/>
      <c r="F27" s="25"/>
      <c r="G27" s="25"/>
      <c r="H27" s="25"/>
      <c r="I27" s="25"/>
      <c r="J27" s="25"/>
      <c r="K27" s="26"/>
      <c r="L27" s="26"/>
      <c r="M27" s="23"/>
      <c r="N27" s="23"/>
      <c r="O27" s="12"/>
      <c r="P27" s="12"/>
      <c r="Q27" s="30"/>
      <c r="R27" s="30"/>
      <c r="S27" s="31"/>
      <c r="T27" s="31"/>
      <c r="U27" s="12"/>
      <c r="V27" s="12"/>
      <c r="W27" s="12"/>
      <c r="X27" s="12"/>
      <c r="Y27" s="27"/>
      <c r="Z27" s="27"/>
      <c r="AA27" s="27"/>
      <c r="AB27" s="27"/>
      <c r="AC27" s="29"/>
    </row>
    <row r="28" spans="1:29" s="10" customFormat="1" ht="24.75" customHeight="1">
      <c r="A28" s="7"/>
      <c r="B28" s="28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3"/>
      <c r="N28" s="23"/>
      <c r="O28" s="30"/>
      <c r="P28" s="30"/>
      <c r="Q28" s="30"/>
      <c r="R28" s="30"/>
      <c r="S28" s="31"/>
      <c r="T28" s="31"/>
      <c r="U28" s="12"/>
      <c r="V28" s="12"/>
      <c r="W28" s="12"/>
      <c r="X28" s="12"/>
      <c r="Y28" s="27"/>
      <c r="Z28" s="27"/>
      <c r="AA28" s="27"/>
      <c r="AB28" s="27"/>
      <c r="AC28" s="29"/>
    </row>
    <row r="29" spans="1:29" s="10" customFormat="1" ht="24.75" customHeight="1">
      <c r="A29" s="7"/>
      <c r="B29" s="28"/>
      <c r="C29" s="34"/>
      <c r="D29" s="25"/>
      <c r="E29" s="25"/>
      <c r="F29" s="25"/>
      <c r="G29" s="25"/>
      <c r="H29" s="25"/>
      <c r="I29" s="25"/>
      <c r="J29" s="25"/>
      <c r="K29" s="26"/>
      <c r="L29" s="26"/>
      <c r="M29" s="23"/>
      <c r="N29" s="23"/>
      <c r="O29" s="12"/>
      <c r="P29" s="12"/>
      <c r="Q29" s="30"/>
      <c r="R29" s="30"/>
      <c r="S29" s="31"/>
      <c r="T29" s="31"/>
      <c r="U29" s="12"/>
      <c r="V29" s="12"/>
      <c r="W29" s="12"/>
      <c r="X29" s="12"/>
      <c r="Y29" s="27"/>
      <c r="Z29" s="27"/>
      <c r="AA29" s="27"/>
      <c r="AB29" s="27"/>
      <c r="AC29" s="29"/>
    </row>
    <row r="30" spans="1:29" s="10" customFormat="1" ht="24.75" customHeight="1">
      <c r="A30" s="7"/>
      <c r="B30" s="28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3"/>
      <c r="N30" s="23"/>
      <c r="O30" s="30"/>
      <c r="P30" s="30"/>
      <c r="Q30" s="30"/>
      <c r="R30" s="30"/>
      <c r="S30" s="31"/>
      <c r="T30" s="31"/>
      <c r="U30" s="12"/>
      <c r="V30" s="12"/>
      <c r="W30" s="12"/>
      <c r="X30" s="12"/>
      <c r="Y30" s="27"/>
      <c r="Z30" s="27"/>
      <c r="AA30" s="27"/>
      <c r="AB30" s="27"/>
      <c r="AC30" s="29"/>
    </row>
    <row r="31" spans="1:29" s="10" customFormat="1" ht="24.75" customHeight="1">
      <c r="A31" s="7"/>
      <c r="B31" s="28"/>
      <c r="C31" s="34"/>
      <c r="D31" s="25"/>
      <c r="E31" s="25"/>
      <c r="F31" s="25"/>
      <c r="G31" s="25"/>
      <c r="H31" s="25"/>
      <c r="I31" s="25"/>
      <c r="J31" s="25"/>
      <c r="K31" s="26"/>
      <c r="L31" s="26"/>
      <c r="M31" s="23"/>
      <c r="N31" s="23"/>
      <c r="O31" s="12"/>
      <c r="P31" s="12"/>
      <c r="Q31" s="30"/>
      <c r="R31" s="30"/>
      <c r="S31" s="31"/>
      <c r="T31" s="31"/>
      <c r="U31" s="12"/>
      <c r="V31" s="12"/>
      <c r="W31" s="12"/>
      <c r="X31" s="12"/>
      <c r="Y31" s="27"/>
      <c r="Z31" s="27"/>
      <c r="AA31" s="27"/>
      <c r="AB31" s="27"/>
      <c r="AC31" s="29"/>
    </row>
    <row r="32" spans="1:29" s="10" customFormat="1" ht="24.75" customHeight="1">
      <c r="A32" s="7"/>
      <c r="B32" s="28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3"/>
      <c r="N32" s="23"/>
      <c r="O32" s="30"/>
      <c r="P32" s="30"/>
      <c r="Q32" s="30"/>
      <c r="R32" s="30"/>
      <c r="S32" s="31"/>
      <c r="T32" s="31"/>
      <c r="U32" s="12"/>
      <c r="V32" s="12"/>
      <c r="W32" s="12"/>
      <c r="X32" s="12"/>
      <c r="Y32" s="27"/>
      <c r="Z32" s="27"/>
      <c r="AA32" s="27"/>
      <c r="AB32" s="27"/>
      <c r="AC32" s="29"/>
    </row>
    <row r="33" spans="1:29" s="10" customFormat="1" ht="24.75" customHeight="1">
      <c r="A33" s="7"/>
      <c r="B33" s="28"/>
      <c r="C33" s="34"/>
      <c r="D33" s="25"/>
      <c r="E33" s="25"/>
      <c r="F33" s="25"/>
      <c r="G33" s="25"/>
      <c r="H33" s="25"/>
      <c r="I33" s="25"/>
      <c r="J33" s="25"/>
      <c r="K33" s="26"/>
      <c r="L33" s="26"/>
      <c r="M33" s="23"/>
      <c r="N33" s="23"/>
      <c r="O33" s="12"/>
      <c r="P33" s="12"/>
      <c r="Q33" s="30"/>
      <c r="R33" s="30"/>
      <c r="S33" s="31"/>
      <c r="T33" s="31"/>
      <c r="U33" s="12"/>
      <c r="V33" s="12"/>
      <c r="W33" s="12"/>
      <c r="X33" s="12"/>
      <c r="Y33" s="27"/>
      <c r="Z33" s="27"/>
      <c r="AA33" s="27"/>
      <c r="AB33" s="27"/>
      <c r="AC33" s="29"/>
    </row>
    <row r="34" spans="1:29" s="10" customFormat="1" ht="24.75" customHeight="1">
      <c r="A34" s="7"/>
      <c r="B34" s="28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3"/>
      <c r="N34" s="23"/>
      <c r="O34" s="30"/>
      <c r="P34" s="30"/>
      <c r="Q34" s="30"/>
      <c r="R34" s="30"/>
      <c r="S34" s="31"/>
      <c r="T34" s="31"/>
      <c r="U34" s="12"/>
      <c r="V34" s="12"/>
      <c r="W34" s="12"/>
      <c r="X34" s="12"/>
      <c r="Y34" s="27"/>
      <c r="Z34" s="27"/>
      <c r="AA34" s="27"/>
      <c r="AB34" s="27"/>
      <c r="AC34" s="29"/>
    </row>
    <row r="35" spans="1:29" s="10" customFormat="1" ht="24.75" customHeight="1">
      <c r="A35" s="7"/>
      <c r="B35" s="28"/>
      <c r="C35" s="34"/>
      <c r="D35" s="25"/>
      <c r="E35" s="25"/>
      <c r="F35" s="25"/>
      <c r="G35" s="25"/>
      <c r="H35" s="25"/>
      <c r="I35" s="25"/>
      <c r="J35" s="25"/>
      <c r="K35" s="26"/>
      <c r="L35" s="26"/>
      <c r="M35" s="23"/>
      <c r="N35" s="23"/>
      <c r="O35" s="30"/>
      <c r="P35" s="30"/>
      <c r="Q35" s="30"/>
      <c r="R35" s="30"/>
      <c r="S35" s="31"/>
      <c r="T35" s="31"/>
      <c r="U35" s="12"/>
      <c r="V35" s="12"/>
      <c r="W35" s="12"/>
      <c r="X35" s="12"/>
      <c r="Y35" s="27"/>
      <c r="Z35" s="27"/>
      <c r="AA35" s="27"/>
      <c r="AB35" s="27"/>
      <c r="AC35" s="29"/>
    </row>
    <row r="36" spans="1:29" s="10" customFormat="1" ht="24.75" customHeight="1">
      <c r="A36" s="7"/>
      <c r="B36" s="28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3"/>
      <c r="N36" s="23"/>
      <c r="O36" s="30"/>
      <c r="P36" s="30"/>
      <c r="Q36" s="30"/>
      <c r="R36" s="30"/>
      <c r="S36" s="31"/>
      <c r="T36" s="31"/>
      <c r="U36" s="12"/>
      <c r="V36" s="12"/>
      <c r="W36" s="12"/>
      <c r="X36" s="12"/>
      <c r="Y36" s="27"/>
      <c r="Z36" s="27"/>
      <c r="AA36" s="27"/>
      <c r="AB36" s="27"/>
      <c r="AC36" s="29"/>
    </row>
    <row r="37" spans="1:29" s="10" customFormat="1" ht="24.75" customHeight="1">
      <c r="A37" s="7"/>
      <c r="B37" s="28"/>
      <c r="C37" s="34"/>
      <c r="D37" s="25"/>
      <c r="E37" s="25"/>
      <c r="F37" s="25"/>
      <c r="G37" s="25"/>
      <c r="H37" s="25"/>
      <c r="I37" s="25"/>
      <c r="J37" s="25"/>
      <c r="K37" s="26"/>
      <c r="L37" s="26"/>
      <c r="M37" s="23"/>
      <c r="N37" s="23"/>
      <c r="O37" s="30"/>
      <c r="P37" s="30"/>
      <c r="Q37" s="30"/>
      <c r="R37" s="30"/>
      <c r="S37" s="31"/>
      <c r="T37" s="31"/>
      <c r="U37" s="12"/>
      <c r="V37" s="12"/>
      <c r="W37" s="12"/>
      <c r="X37" s="12"/>
      <c r="Y37" s="27"/>
      <c r="Z37" s="27"/>
      <c r="AA37" s="27"/>
      <c r="AB37" s="27"/>
      <c r="AC37" s="29"/>
    </row>
    <row r="38" spans="1:29" s="10" customFormat="1" ht="24.75" customHeight="1">
      <c r="A38" s="7"/>
      <c r="B38" s="28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3"/>
      <c r="N38" s="23"/>
      <c r="O38" s="30"/>
      <c r="P38" s="30"/>
      <c r="Q38" s="30"/>
      <c r="R38" s="30"/>
      <c r="S38" s="31"/>
      <c r="T38" s="31"/>
      <c r="U38" s="12"/>
      <c r="V38" s="12"/>
      <c r="W38" s="12"/>
      <c r="X38" s="12"/>
      <c r="Y38" s="27"/>
      <c r="Z38" s="27"/>
      <c r="AA38" s="27"/>
      <c r="AB38" s="27"/>
      <c r="AC38" s="29"/>
    </row>
    <row r="39" spans="1:29" s="10" customFormat="1" ht="24.75" customHeight="1">
      <c r="A39" s="7"/>
      <c r="B39" s="28"/>
      <c r="C39" s="34"/>
      <c r="D39" s="25"/>
      <c r="E39" s="25"/>
      <c r="F39" s="25"/>
      <c r="G39" s="25"/>
      <c r="H39" s="25"/>
      <c r="I39" s="25"/>
      <c r="J39" s="25"/>
      <c r="K39" s="26"/>
      <c r="L39" s="26"/>
      <c r="M39" s="23"/>
      <c r="N39" s="23"/>
      <c r="O39" s="12"/>
      <c r="P39" s="12"/>
      <c r="Q39" s="30"/>
      <c r="R39" s="30"/>
      <c r="S39" s="31"/>
      <c r="T39" s="31"/>
      <c r="U39" s="12"/>
      <c r="V39" s="12"/>
      <c r="W39" s="12"/>
      <c r="X39" s="12"/>
      <c r="Y39" s="27"/>
      <c r="Z39" s="27"/>
      <c r="AA39" s="27"/>
      <c r="AB39" s="27"/>
      <c r="AC39" s="24"/>
    </row>
    <row r="40" spans="1:29" s="10" customFormat="1" ht="24.75" customHeight="1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3"/>
      <c r="N40" s="23"/>
      <c r="O40" s="30"/>
      <c r="P40" s="30"/>
      <c r="Q40" s="30"/>
      <c r="R40" s="30"/>
      <c r="S40" s="31"/>
      <c r="T40" s="31"/>
      <c r="U40" s="12"/>
      <c r="V40" s="12"/>
      <c r="W40" s="12"/>
      <c r="X40" s="12"/>
      <c r="Y40" s="27"/>
      <c r="Z40" s="27"/>
      <c r="AA40" s="27"/>
      <c r="AB40" s="27"/>
      <c r="AC40" s="24"/>
    </row>
    <row r="41" spans="1:29" s="10" customFormat="1" ht="24.75" customHeight="1">
      <c r="A41" s="7"/>
      <c r="B41" s="28"/>
      <c r="C41" s="34"/>
      <c r="D41" s="25"/>
      <c r="E41" s="25"/>
      <c r="F41" s="25"/>
      <c r="G41" s="25"/>
      <c r="H41" s="25"/>
      <c r="I41" s="25"/>
      <c r="J41" s="25"/>
      <c r="K41" s="26"/>
      <c r="L41" s="26"/>
      <c r="M41" s="23"/>
      <c r="N41" s="23"/>
      <c r="O41" s="12"/>
      <c r="P41" s="12"/>
      <c r="Q41" s="30"/>
      <c r="R41" s="30"/>
      <c r="S41" s="31"/>
      <c r="T41" s="31"/>
      <c r="U41" s="12"/>
      <c r="V41" s="12"/>
      <c r="W41" s="12"/>
      <c r="X41" s="12"/>
      <c r="Y41" s="27"/>
      <c r="Z41" s="27"/>
      <c r="AA41" s="27"/>
      <c r="AB41" s="27"/>
      <c r="AC41" s="24"/>
    </row>
    <row r="42" spans="1:29" s="10" customFormat="1" ht="24.75" customHeight="1">
      <c r="A42" s="7"/>
      <c r="B42" s="28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3"/>
      <c r="N42" s="23"/>
      <c r="O42" s="30"/>
      <c r="P42" s="30"/>
      <c r="Q42" s="30"/>
      <c r="R42" s="30"/>
      <c r="S42" s="31"/>
      <c r="T42" s="31"/>
      <c r="U42" s="12"/>
      <c r="V42" s="12"/>
      <c r="W42" s="12"/>
      <c r="X42" s="12"/>
      <c r="Y42" s="27"/>
      <c r="Z42" s="27"/>
      <c r="AA42" s="27"/>
      <c r="AB42" s="27"/>
      <c r="AC42" s="24"/>
    </row>
    <row r="43" spans="1:29" s="10" customFormat="1" ht="24.75" customHeight="1">
      <c r="A43" s="7"/>
      <c r="B43" s="32"/>
      <c r="C43" s="34"/>
      <c r="D43" s="25"/>
      <c r="E43" s="25"/>
      <c r="F43" s="25"/>
      <c r="G43" s="25"/>
      <c r="H43" s="25"/>
      <c r="I43" s="25"/>
      <c r="J43" s="25"/>
      <c r="K43" s="26"/>
      <c r="L43" s="26"/>
      <c r="M43" s="23"/>
      <c r="N43" s="23"/>
      <c r="O43" s="12"/>
      <c r="P43" s="12"/>
      <c r="Q43" s="30"/>
      <c r="R43" s="30"/>
      <c r="S43" s="31"/>
      <c r="T43" s="31"/>
      <c r="U43" s="12"/>
      <c r="V43" s="12"/>
      <c r="W43" s="12"/>
      <c r="X43" s="12"/>
      <c r="Y43" s="27"/>
      <c r="Z43" s="27"/>
      <c r="AA43" s="27"/>
      <c r="AB43" s="27"/>
      <c r="AC43" s="143"/>
    </row>
    <row r="44" spans="1:29" s="10" customFormat="1" ht="24.75" customHeight="1">
      <c r="A44" s="7"/>
      <c r="B44" s="32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3"/>
      <c r="N44" s="23"/>
      <c r="O44" s="30"/>
      <c r="P44" s="30"/>
      <c r="Q44" s="30"/>
      <c r="R44" s="30"/>
      <c r="S44" s="31"/>
      <c r="T44" s="31"/>
      <c r="U44" s="12"/>
      <c r="V44" s="12"/>
      <c r="W44" s="12"/>
      <c r="X44" s="12"/>
      <c r="Y44" s="27"/>
      <c r="Z44" s="27"/>
      <c r="AA44" s="27"/>
      <c r="AB44" s="27"/>
      <c r="AC44" s="143"/>
    </row>
    <row r="45" spans="1:29" s="10" customFormat="1" ht="24.75" customHeight="1">
      <c r="A45" s="7"/>
      <c r="B45" s="32"/>
      <c r="C45" s="34"/>
      <c r="D45" s="25"/>
      <c r="E45" s="25"/>
      <c r="F45" s="25"/>
      <c r="G45" s="25"/>
      <c r="H45" s="25"/>
      <c r="I45" s="25"/>
      <c r="J45" s="25"/>
      <c r="K45" s="26"/>
      <c r="L45" s="26"/>
      <c r="M45" s="23"/>
      <c r="N45" s="23"/>
      <c r="O45" s="12"/>
      <c r="P45" s="12"/>
      <c r="Q45" s="30"/>
      <c r="R45" s="30"/>
      <c r="S45" s="31"/>
      <c r="T45" s="31"/>
      <c r="U45" s="12"/>
      <c r="V45" s="12"/>
      <c r="W45" s="12"/>
      <c r="X45" s="12"/>
      <c r="Y45" s="27"/>
      <c r="Z45" s="27"/>
      <c r="AA45" s="27"/>
      <c r="AB45" s="27"/>
      <c r="AC45" s="143"/>
    </row>
    <row r="46" spans="1:29" s="10" customFormat="1" ht="24.75" customHeight="1">
      <c r="A46" s="7"/>
      <c r="B46" s="32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3"/>
      <c r="N46" s="23"/>
      <c r="O46" s="30"/>
      <c r="P46" s="30"/>
      <c r="Q46" s="30"/>
      <c r="R46" s="30"/>
      <c r="S46" s="31"/>
      <c r="T46" s="31"/>
      <c r="U46" s="12"/>
      <c r="V46" s="12"/>
      <c r="W46" s="12"/>
      <c r="X46" s="12"/>
      <c r="Y46" s="27"/>
      <c r="Z46" s="27"/>
      <c r="AA46" s="27"/>
      <c r="AB46" s="27"/>
      <c r="AC46" s="143"/>
    </row>
    <row r="47" spans="1:29" s="10" customFormat="1" ht="24.75" customHeight="1">
      <c r="A47" s="7"/>
      <c r="B47" s="6"/>
      <c r="C47" s="34"/>
      <c r="D47" s="25"/>
      <c r="E47" s="25"/>
      <c r="F47" s="25"/>
      <c r="G47" s="25"/>
      <c r="H47" s="25"/>
      <c r="I47" s="25"/>
      <c r="J47" s="25"/>
      <c r="K47" s="26"/>
      <c r="L47" s="26"/>
      <c r="M47" s="23"/>
      <c r="N47" s="23"/>
      <c r="O47" s="12"/>
      <c r="P47" s="12"/>
      <c r="Q47" s="30"/>
      <c r="R47" s="30"/>
      <c r="S47" s="31"/>
      <c r="T47" s="31"/>
      <c r="U47" s="12"/>
      <c r="V47" s="12"/>
      <c r="W47" s="12"/>
      <c r="X47" s="12"/>
      <c r="Y47" s="27"/>
      <c r="Z47" s="27"/>
      <c r="AA47" s="27"/>
      <c r="AB47" s="27"/>
      <c r="AC47" s="153"/>
    </row>
    <row r="48" spans="1:29" s="10" customFormat="1" ht="24.75" customHeight="1">
      <c r="A48" s="7"/>
      <c r="B48" s="6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3"/>
      <c r="N48" s="23"/>
      <c r="O48" s="30"/>
      <c r="P48" s="30"/>
      <c r="Q48" s="30"/>
      <c r="R48" s="30"/>
      <c r="S48" s="31"/>
      <c r="T48" s="31"/>
      <c r="U48" s="12"/>
      <c r="V48" s="12"/>
      <c r="W48" s="12"/>
      <c r="X48" s="12"/>
      <c r="Y48" s="27"/>
      <c r="Z48" s="27"/>
      <c r="AA48" s="27"/>
      <c r="AB48" s="27"/>
      <c r="AC48" s="153"/>
    </row>
    <row r="49" spans="1:29" s="10" customFormat="1" ht="24.75" customHeight="1">
      <c r="A49" s="7"/>
      <c r="B49" s="6"/>
      <c r="C49" s="34"/>
      <c r="D49" s="25"/>
      <c r="E49" s="25"/>
      <c r="F49" s="25"/>
      <c r="G49" s="25"/>
      <c r="H49" s="25"/>
      <c r="I49" s="25"/>
      <c r="J49" s="25"/>
      <c r="K49" s="26"/>
      <c r="L49" s="26"/>
      <c r="M49" s="23"/>
      <c r="N49" s="23"/>
      <c r="O49" s="12"/>
      <c r="P49" s="12"/>
      <c r="Q49" s="30"/>
      <c r="R49" s="30"/>
      <c r="S49" s="31"/>
      <c r="T49" s="31"/>
      <c r="U49" s="12"/>
      <c r="V49" s="12"/>
      <c r="W49" s="12"/>
      <c r="X49" s="12"/>
      <c r="Y49" s="27"/>
      <c r="Z49" s="27"/>
      <c r="AA49" s="27"/>
      <c r="AB49" s="27"/>
      <c r="AC49" s="153"/>
    </row>
    <row r="50" spans="1:29" s="10" customFormat="1" ht="24.75" customHeight="1">
      <c r="A50" s="7"/>
      <c r="B50" s="6"/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3"/>
      <c r="N50" s="23"/>
      <c r="O50" s="30"/>
      <c r="P50" s="30"/>
      <c r="Q50" s="30"/>
      <c r="R50" s="30"/>
      <c r="S50" s="31"/>
      <c r="T50" s="31"/>
      <c r="U50" s="12"/>
      <c r="V50" s="12"/>
      <c r="W50" s="12"/>
      <c r="X50" s="12"/>
      <c r="Y50" s="27"/>
      <c r="Z50" s="27"/>
      <c r="AA50" s="27"/>
      <c r="AB50" s="27"/>
      <c r="AC50" s="153"/>
    </row>
    <row r="51" spans="1:29" s="10" customFormat="1" ht="24.75" customHeight="1">
      <c r="A51" s="7"/>
      <c r="B51" s="8"/>
      <c r="C51" s="34"/>
      <c r="D51" s="25"/>
      <c r="E51" s="25"/>
      <c r="F51" s="25"/>
      <c r="G51" s="25"/>
      <c r="H51" s="25"/>
      <c r="I51" s="25"/>
      <c r="J51" s="25"/>
      <c r="K51" s="26"/>
      <c r="L51" s="26"/>
      <c r="M51" s="23"/>
      <c r="N51" s="23"/>
      <c r="O51" s="12"/>
      <c r="P51" s="12"/>
      <c r="Q51" s="30"/>
      <c r="R51" s="30"/>
      <c r="S51" s="31"/>
      <c r="T51" s="31"/>
      <c r="U51" s="12"/>
      <c r="V51" s="12"/>
      <c r="W51" s="12"/>
      <c r="X51" s="12"/>
      <c r="Y51" s="27"/>
      <c r="Z51" s="27"/>
      <c r="AA51" s="27"/>
      <c r="AB51" s="27"/>
      <c r="AC51" s="153"/>
    </row>
    <row r="52" spans="1:29" s="10" customFormat="1" ht="24.75" customHeight="1">
      <c r="A52" s="7"/>
      <c r="B52" s="8"/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3"/>
      <c r="N52" s="23"/>
      <c r="O52" s="30"/>
      <c r="P52" s="30"/>
      <c r="Q52" s="30"/>
      <c r="R52" s="30"/>
      <c r="S52" s="31"/>
      <c r="T52" s="31"/>
      <c r="U52" s="12"/>
      <c r="V52" s="12"/>
      <c r="W52" s="12"/>
      <c r="X52" s="12"/>
      <c r="Y52" s="27"/>
      <c r="Z52" s="27"/>
      <c r="AA52" s="27"/>
      <c r="AB52" s="27"/>
      <c r="AC52" s="153"/>
    </row>
    <row r="53" spans="1:29" s="10" customFormat="1" ht="24.75" customHeight="1">
      <c r="A53" s="7"/>
      <c r="B53" s="8"/>
      <c r="C53" s="34"/>
      <c r="D53" s="25"/>
      <c r="E53" s="25"/>
      <c r="F53" s="25"/>
      <c r="G53" s="25"/>
      <c r="H53" s="25"/>
      <c r="I53" s="25"/>
      <c r="J53" s="25"/>
      <c r="K53" s="26"/>
      <c r="L53" s="26"/>
      <c r="M53" s="23"/>
      <c r="N53" s="23"/>
      <c r="O53" s="12"/>
      <c r="P53" s="12"/>
      <c r="Q53" s="30"/>
      <c r="R53" s="30"/>
      <c r="S53" s="31"/>
      <c r="T53" s="31"/>
      <c r="U53" s="12"/>
      <c r="V53" s="12"/>
      <c r="W53" s="12"/>
      <c r="X53" s="12"/>
      <c r="Y53" s="27"/>
      <c r="Z53" s="27"/>
      <c r="AA53" s="27"/>
      <c r="AB53" s="27"/>
      <c r="AC53" s="143"/>
    </row>
    <row r="54" spans="1:29" s="10" customFormat="1" ht="24.75" customHeight="1">
      <c r="A54" s="7"/>
      <c r="B54" s="8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3"/>
      <c r="N54" s="23"/>
      <c r="O54" s="30"/>
      <c r="P54" s="33"/>
      <c r="Q54" s="30"/>
      <c r="R54" s="30"/>
      <c r="S54" s="31"/>
      <c r="T54" s="31"/>
      <c r="U54" s="12"/>
      <c r="V54" s="12"/>
      <c r="W54" s="12"/>
      <c r="X54" s="12"/>
      <c r="Y54" s="27"/>
      <c r="Z54" s="27"/>
      <c r="AA54" s="27"/>
      <c r="AB54" s="27"/>
      <c r="AC54" s="143"/>
    </row>
    <row r="55" spans="1:29" s="10" customFormat="1" ht="24.75" customHeight="1">
      <c r="A55" s="7"/>
      <c r="B55" s="8"/>
      <c r="C55" s="34"/>
      <c r="D55" s="25"/>
      <c r="E55" s="25"/>
      <c r="F55" s="25"/>
      <c r="G55" s="25"/>
      <c r="H55" s="25"/>
      <c r="I55" s="25"/>
      <c r="J55" s="25"/>
      <c r="K55" s="26"/>
      <c r="L55" s="26"/>
      <c r="M55" s="23"/>
      <c r="N55" s="23"/>
      <c r="O55" s="12"/>
      <c r="P55" s="12"/>
      <c r="Q55" s="30"/>
      <c r="R55" s="30"/>
      <c r="S55" s="31"/>
      <c r="T55" s="31"/>
      <c r="U55" s="12"/>
      <c r="V55" s="12"/>
      <c r="W55" s="12"/>
      <c r="X55" s="12"/>
      <c r="Y55" s="27"/>
      <c r="Z55" s="27"/>
      <c r="AA55" s="27"/>
      <c r="AB55" s="27"/>
      <c r="AC55" s="143"/>
    </row>
    <row r="56" spans="1:29" s="10" customFormat="1" ht="24.75" customHeight="1">
      <c r="A56" s="7"/>
      <c r="B56" s="8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3"/>
      <c r="N56" s="23"/>
      <c r="O56" s="30"/>
      <c r="P56" s="33"/>
      <c r="Q56" s="30"/>
      <c r="R56" s="30"/>
      <c r="S56" s="31"/>
      <c r="T56" s="31"/>
      <c r="U56" s="12"/>
      <c r="V56" s="12"/>
      <c r="W56" s="12"/>
      <c r="X56" s="12"/>
      <c r="Y56" s="27"/>
      <c r="Z56" s="27"/>
      <c r="AA56" s="27"/>
      <c r="AB56" s="27"/>
      <c r="AC56" s="143"/>
    </row>
    <row r="57" spans="1:29" s="10" customFormat="1" ht="24.75" customHeight="1">
      <c r="A57" s="7"/>
      <c r="B57" s="8"/>
      <c r="C57" s="34"/>
      <c r="D57" s="25"/>
      <c r="E57" s="25"/>
      <c r="F57" s="25"/>
      <c r="G57" s="25"/>
      <c r="H57" s="25"/>
      <c r="I57" s="25"/>
      <c r="J57" s="25"/>
      <c r="K57" s="26"/>
      <c r="L57" s="26"/>
      <c r="M57" s="23"/>
      <c r="N57" s="23"/>
      <c r="O57" s="12"/>
      <c r="P57" s="12"/>
      <c r="Q57" s="30"/>
      <c r="R57" s="30"/>
      <c r="S57" s="31"/>
      <c r="T57" s="31"/>
      <c r="U57" s="12"/>
      <c r="V57" s="12"/>
      <c r="W57" s="12"/>
      <c r="X57" s="12"/>
      <c r="Y57" s="27"/>
      <c r="Z57" s="27"/>
      <c r="AA57" s="27"/>
      <c r="AB57" s="27"/>
      <c r="AC57" s="143"/>
    </row>
    <row r="58" spans="1:29" s="10" customFormat="1" ht="24.75" customHeight="1">
      <c r="A58" s="7"/>
      <c r="B58" s="8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3"/>
      <c r="N58" s="23"/>
      <c r="O58" s="30"/>
      <c r="P58" s="33"/>
      <c r="Q58" s="30"/>
      <c r="R58" s="30"/>
      <c r="S58" s="31"/>
      <c r="T58" s="31"/>
      <c r="U58" s="12"/>
      <c r="V58" s="12"/>
      <c r="W58" s="12"/>
      <c r="X58" s="12"/>
      <c r="Y58" s="27"/>
      <c r="Z58" s="27"/>
      <c r="AA58" s="27"/>
      <c r="AB58" s="27"/>
      <c r="AC58" s="143"/>
    </row>
    <row r="59" spans="1:29" s="10" customFormat="1" ht="24.75" customHeight="1">
      <c r="A59" s="7"/>
      <c r="B59" s="8"/>
      <c r="C59" s="34"/>
      <c r="D59" s="25"/>
      <c r="E59" s="25"/>
      <c r="F59" s="25"/>
      <c r="G59" s="25"/>
      <c r="H59" s="25"/>
      <c r="I59" s="25"/>
      <c r="J59" s="25"/>
      <c r="K59" s="26"/>
      <c r="L59" s="26"/>
      <c r="M59" s="23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7"/>
      <c r="Z59" s="27"/>
      <c r="AA59" s="27"/>
      <c r="AB59" s="27"/>
      <c r="AC59" s="143"/>
    </row>
    <row r="60" spans="1:29" s="10" customFormat="1" ht="24.75" customHeight="1">
      <c r="A60" s="7"/>
      <c r="B60" s="8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7"/>
      <c r="Z60" s="27"/>
      <c r="AA60" s="27"/>
      <c r="AB60" s="27"/>
      <c r="AC60" s="143"/>
    </row>
    <row r="61" spans="1:29" s="10" customFormat="1" ht="24.75" customHeight="1">
      <c r="A61" s="7"/>
      <c r="B61" s="8"/>
      <c r="C61" s="34"/>
      <c r="D61" s="25"/>
      <c r="E61" s="25"/>
      <c r="F61" s="25"/>
      <c r="G61" s="25"/>
      <c r="H61" s="25"/>
      <c r="I61" s="25"/>
      <c r="J61" s="25"/>
      <c r="K61" s="26"/>
      <c r="L61" s="26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7"/>
      <c r="Z61" s="27"/>
      <c r="AA61" s="27"/>
      <c r="AB61" s="27"/>
      <c r="AC61" s="143"/>
    </row>
    <row r="62" spans="1:29" s="10" customFormat="1" ht="24.75" customHeight="1">
      <c r="A62" s="7"/>
      <c r="B62" s="8"/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3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7"/>
      <c r="Z62" s="27"/>
      <c r="AA62" s="27"/>
      <c r="AB62" s="27"/>
      <c r="AC62" s="143"/>
    </row>
    <row r="63" spans="1:29" s="10" customFormat="1" ht="24.75" customHeight="1">
      <c r="A63" s="7"/>
      <c r="B63" s="8"/>
      <c r="C63" s="34"/>
      <c r="D63" s="25"/>
      <c r="E63" s="25"/>
      <c r="F63" s="25"/>
      <c r="G63" s="25"/>
      <c r="H63" s="25"/>
      <c r="I63" s="25"/>
      <c r="J63" s="25"/>
      <c r="K63" s="26"/>
      <c r="L63" s="26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7"/>
      <c r="Z63" s="27"/>
      <c r="AA63" s="27"/>
      <c r="AB63" s="27"/>
      <c r="AC63" s="143"/>
    </row>
    <row r="64" spans="1:29" s="10" customFormat="1" ht="24.75" customHeight="1">
      <c r="A64" s="7"/>
      <c r="B64" s="8"/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23"/>
      <c r="N64" s="23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7"/>
      <c r="Z64" s="27"/>
      <c r="AA64" s="27"/>
      <c r="AB64" s="27"/>
      <c r="AC64" s="143"/>
    </row>
    <row r="65" spans="1:29" s="10" customFormat="1" ht="24.75" customHeight="1">
      <c r="A65" s="7"/>
      <c r="B65" s="8"/>
      <c r="C65" s="34"/>
      <c r="D65" s="25"/>
      <c r="E65" s="25"/>
      <c r="F65" s="25"/>
      <c r="G65" s="25"/>
      <c r="H65" s="25"/>
      <c r="I65" s="25"/>
      <c r="J65" s="25"/>
      <c r="K65" s="26"/>
      <c r="L65" s="26"/>
      <c r="M65" s="23"/>
      <c r="N65" s="23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7"/>
      <c r="Z65" s="27"/>
      <c r="AA65" s="27"/>
      <c r="AB65" s="27"/>
      <c r="AC65" s="24"/>
    </row>
    <row r="66" spans="1:29" s="10" customFormat="1" ht="24.75" customHeight="1">
      <c r="A66" s="7"/>
      <c r="B66" s="8"/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23"/>
      <c r="N66" s="23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7"/>
      <c r="Z66" s="27"/>
      <c r="AA66" s="27"/>
      <c r="AB66" s="27"/>
      <c r="AC66" s="24"/>
    </row>
    <row r="67" spans="1:29" s="10" customFormat="1" ht="24.75" customHeight="1">
      <c r="A67" s="7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9"/>
    </row>
    <row r="68" spans="1:29" s="10" customFormat="1" ht="24.75" customHeight="1">
      <c r="A68" s="7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9"/>
    </row>
    <row r="69" spans="1:29" s="10" customFormat="1" ht="24.75" customHeight="1">
      <c r="A69" s="7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9"/>
    </row>
    <row r="70" spans="1:29" s="10" customFormat="1" ht="24.75" customHeight="1">
      <c r="A70" s="7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9"/>
    </row>
  </sheetData>
  <sheetProtection/>
  <mergeCells count="28">
    <mergeCell ref="P11:AB11"/>
    <mergeCell ref="C12:X16"/>
    <mergeCell ref="C3:M3"/>
    <mergeCell ref="C4:M4"/>
    <mergeCell ref="C5:M5"/>
    <mergeCell ref="C6:N7"/>
    <mergeCell ref="P7:AB7"/>
    <mergeCell ref="C8:M8"/>
    <mergeCell ref="AC43:AC46"/>
    <mergeCell ref="AC47:AC52"/>
    <mergeCell ref="Y12:AB16"/>
    <mergeCell ref="C17:X17"/>
    <mergeCell ref="Y17:AB17"/>
    <mergeCell ref="C11:O11"/>
    <mergeCell ref="C19:X19"/>
    <mergeCell ref="Y19:AB19"/>
    <mergeCell ref="C18:X18"/>
    <mergeCell ref="Y18:AB18"/>
    <mergeCell ref="C20:X20"/>
    <mergeCell ref="Y20:AB20"/>
    <mergeCell ref="C21:X21"/>
    <mergeCell ref="Y21:AB21"/>
    <mergeCell ref="AC53:AC58"/>
    <mergeCell ref="AC59:AC64"/>
    <mergeCell ref="C22:X22"/>
    <mergeCell ref="Y22:AB22"/>
    <mergeCell ref="C23:X23"/>
    <mergeCell ref="Y23:AB23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  <rowBreaks count="1" manualBreakCount="1">
    <brk id="46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4.28125" style="1" customWidth="1"/>
    <col min="2" max="2" width="4.28125" style="5" customWidth="1"/>
    <col min="3" max="29" width="4.28125" style="2" customWidth="1"/>
    <col min="30" max="30" width="3.28125" style="0" customWidth="1"/>
  </cols>
  <sheetData>
    <row r="1" spans="1:29" s="10" customFormat="1" ht="15" customHeight="1">
      <c r="A1" s="20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0" customFormat="1" ht="15" customHeight="1">
      <c r="A2" s="20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15" customHeight="1">
      <c r="A3" s="20"/>
      <c r="B3" s="8"/>
      <c r="C3" s="155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" customHeight="1">
      <c r="A4" s="20"/>
      <c r="B4" s="8"/>
      <c r="C4" s="156" t="s">
        <v>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15" customHeight="1">
      <c r="A5" s="18"/>
      <c r="B5" s="8"/>
      <c r="C5" s="157" t="s">
        <v>1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9"/>
    </row>
    <row r="6" spans="1:29" s="10" customFormat="1" ht="15" customHeight="1">
      <c r="A6" s="18"/>
      <c r="B6" s="8"/>
      <c r="C6" s="158" t="s">
        <v>140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15" customHeight="1">
      <c r="A7" s="18"/>
      <c r="B7" s="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9"/>
    </row>
    <row r="8" spans="1:29" s="10" customFormat="1" ht="15" customHeight="1">
      <c r="A8" s="18"/>
      <c r="B8" s="8"/>
      <c r="C8" s="160" t="s">
        <v>260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</row>
    <row r="9" spans="1:29" s="10" customFormat="1" ht="15" customHeight="1">
      <c r="A9" s="17"/>
      <c r="B9" s="8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</row>
    <row r="10" spans="1:29" s="10" customFormat="1" ht="15" customHeight="1">
      <c r="A10" s="17"/>
      <c r="B10" s="8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9"/>
    </row>
    <row r="11" spans="1:29" s="10" customFormat="1" ht="15" customHeight="1" thickBot="1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4"/>
      <c r="O11" s="9"/>
      <c r="P11" s="161" t="s">
        <v>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9"/>
    </row>
    <row r="12" spans="1:29" s="10" customFormat="1" ht="16.5" customHeight="1">
      <c r="A12" s="17"/>
      <c r="B12" s="28"/>
      <c r="C12" s="513" t="s">
        <v>2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5"/>
      <c r="O12" s="518" t="s">
        <v>134</v>
      </c>
      <c r="P12" s="518" t="s">
        <v>135</v>
      </c>
      <c r="Q12" s="518" t="s">
        <v>136</v>
      </c>
      <c r="R12" s="521" t="s">
        <v>137</v>
      </c>
      <c r="S12" s="524" t="s">
        <v>138</v>
      </c>
      <c r="T12" s="514"/>
      <c r="U12" s="515"/>
      <c r="V12" s="524" t="s">
        <v>139</v>
      </c>
      <c r="W12" s="514"/>
      <c r="X12" s="515"/>
      <c r="Y12" s="388" t="s">
        <v>131</v>
      </c>
      <c r="Z12" s="388"/>
      <c r="AA12" s="388"/>
      <c r="AB12" s="463"/>
      <c r="AC12" s="9"/>
    </row>
    <row r="13" spans="1:29" s="10" customFormat="1" ht="16.5" customHeight="1">
      <c r="A13" s="19"/>
      <c r="B13" s="28"/>
      <c r="C13" s="516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6"/>
      <c r="O13" s="519"/>
      <c r="P13" s="519"/>
      <c r="Q13" s="519"/>
      <c r="R13" s="522"/>
      <c r="S13" s="134"/>
      <c r="T13" s="135"/>
      <c r="U13" s="136"/>
      <c r="V13" s="134"/>
      <c r="W13" s="135"/>
      <c r="X13" s="136"/>
      <c r="Y13" s="390"/>
      <c r="Z13" s="390"/>
      <c r="AA13" s="390"/>
      <c r="AB13" s="464"/>
      <c r="AC13" s="6"/>
    </row>
    <row r="14" spans="1:29" s="10" customFormat="1" ht="16.5" customHeight="1">
      <c r="A14" s="19"/>
      <c r="B14" s="28"/>
      <c r="C14" s="516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519"/>
      <c r="P14" s="519"/>
      <c r="Q14" s="519"/>
      <c r="R14" s="522"/>
      <c r="S14" s="134"/>
      <c r="T14" s="135"/>
      <c r="U14" s="136"/>
      <c r="V14" s="134"/>
      <c r="W14" s="135"/>
      <c r="X14" s="136"/>
      <c r="Y14" s="390"/>
      <c r="Z14" s="390"/>
      <c r="AA14" s="390"/>
      <c r="AB14" s="464"/>
      <c r="AC14" s="6"/>
    </row>
    <row r="15" spans="1:29" s="10" customFormat="1" ht="16.5" customHeight="1">
      <c r="A15" s="19"/>
      <c r="B15" s="28"/>
      <c r="C15" s="516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519"/>
      <c r="P15" s="519"/>
      <c r="Q15" s="519"/>
      <c r="R15" s="522"/>
      <c r="S15" s="134"/>
      <c r="T15" s="135"/>
      <c r="U15" s="136"/>
      <c r="V15" s="134"/>
      <c r="W15" s="135"/>
      <c r="X15" s="136"/>
      <c r="Y15" s="390"/>
      <c r="Z15" s="390"/>
      <c r="AA15" s="390"/>
      <c r="AB15" s="464"/>
      <c r="AC15" s="6"/>
    </row>
    <row r="16" spans="1:29" s="10" customFormat="1" ht="16.5" customHeight="1">
      <c r="A16" s="19"/>
      <c r="B16" s="28"/>
      <c r="C16" s="51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520"/>
      <c r="P16" s="520"/>
      <c r="Q16" s="520"/>
      <c r="R16" s="523"/>
      <c r="S16" s="137"/>
      <c r="T16" s="138"/>
      <c r="U16" s="139"/>
      <c r="V16" s="137"/>
      <c r="W16" s="138"/>
      <c r="X16" s="139"/>
      <c r="Y16" s="390"/>
      <c r="Z16" s="390"/>
      <c r="AA16" s="390"/>
      <c r="AB16" s="464"/>
      <c r="AC16" s="6"/>
    </row>
    <row r="17" spans="1:29" s="10" customFormat="1" ht="0.75" customHeight="1" thickBot="1">
      <c r="A17" s="7"/>
      <c r="B17" s="28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29"/>
    </row>
    <row r="18" spans="1:29" s="10" customFormat="1" ht="114" customHeight="1">
      <c r="A18" s="7"/>
      <c r="B18" s="28"/>
      <c r="C18" s="527"/>
      <c r="D18" s="528"/>
      <c r="E18" s="528"/>
      <c r="F18" s="528"/>
      <c r="G18" s="528"/>
      <c r="H18" s="528"/>
      <c r="I18" s="420" t="s">
        <v>132</v>
      </c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525" t="s">
        <v>141</v>
      </c>
      <c r="Z18" s="525"/>
      <c r="AA18" s="525"/>
      <c r="AB18" s="526"/>
      <c r="AC18" s="29"/>
    </row>
    <row r="19" spans="1:29" s="10" customFormat="1" ht="24.75" customHeight="1">
      <c r="A19" s="7"/>
      <c r="B19" s="28"/>
      <c r="C19" s="529" t="s">
        <v>133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1"/>
      <c r="AC19" s="29"/>
    </row>
    <row r="20" spans="1:29" s="10" customFormat="1" ht="24.75" customHeight="1" thickBot="1">
      <c r="A20" s="7"/>
      <c r="B20" s="28"/>
      <c r="C20" s="532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4"/>
      <c r="AC20" s="29"/>
    </row>
    <row r="21" spans="1:29" s="10" customFormat="1" ht="24.75" customHeight="1">
      <c r="A21" s="7"/>
      <c r="B21" s="2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9"/>
    </row>
    <row r="22" spans="1:29" s="10" customFormat="1" ht="24.75" customHeight="1">
      <c r="A22" s="7"/>
      <c r="B22" s="28"/>
      <c r="C22" s="51"/>
      <c r="D22" s="51"/>
      <c r="E22" s="51"/>
      <c r="F22" s="51"/>
      <c r="G22" s="25"/>
      <c r="H22" s="25"/>
      <c r="I22" s="25"/>
      <c r="J22" s="25"/>
      <c r="K22" s="26"/>
      <c r="L22" s="26"/>
      <c r="M22" s="34"/>
      <c r="N22" s="34"/>
      <c r="O22" s="12"/>
      <c r="P22" s="12"/>
      <c r="Q22" s="12"/>
      <c r="R22" s="12"/>
      <c r="S22" s="22"/>
      <c r="T22" s="22"/>
      <c r="U22" s="12"/>
      <c r="V22" s="12"/>
      <c r="W22" s="12"/>
      <c r="X22" s="12"/>
      <c r="Y22" s="27"/>
      <c r="Z22" s="27"/>
      <c r="AA22" s="27"/>
      <c r="AB22" s="27"/>
      <c r="AC22" s="29"/>
    </row>
    <row r="23" spans="1:29" s="10" customFormat="1" ht="24.75" customHeight="1">
      <c r="A23" s="7"/>
      <c r="B23" s="28"/>
      <c r="C23" s="34"/>
      <c r="D23" s="25"/>
      <c r="E23" s="25"/>
      <c r="F23" s="25"/>
      <c r="G23" s="25"/>
      <c r="H23" s="25"/>
      <c r="I23" s="25"/>
      <c r="J23" s="25"/>
      <c r="K23" s="26"/>
      <c r="L23" s="26"/>
      <c r="M23" s="23"/>
      <c r="N23" s="23"/>
      <c r="O23" s="12"/>
      <c r="P23" s="12"/>
      <c r="Q23" s="30"/>
      <c r="R23" s="30"/>
      <c r="S23" s="31"/>
      <c r="T23" s="31"/>
      <c r="U23" s="12"/>
      <c r="V23" s="12"/>
      <c r="W23" s="12"/>
      <c r="X23" s="12"/>
      <c r="Y23" s="27"/>
      <c r="Z23" s="27"/>
      <c r="AA23" s="27"/>
      <c r="AB23" s="27"/>
      <c r="AC23" s="29"/>
    </row>
    <row r="24" spans="1:29" s="10" customFormat="1" ht="24.75" customHeight="1">
      <c r="A24" s="7"/>
      <c r="B24" s="28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3"/>
      <c r="N24" s="23"/>
      <c r="O24" s="30"/>
      <c r="P24" s="30"/>
      <c r="Q24" s="30"/>
      <c r="R24" s="30"/>
      <c r="S24" s="31"/>
      <c r="T24" s="31"/>
      <c r="U24" s="12"/>
      <c r="V24" s="12"/>
      <c r="W24" s="12"/>
      <c r="X24" s="12"/>
      <c r="Y24" s="27"/>
      <c r="Z24" s="27"/>
      <c r="AA24" s="27"/>
      <c r="AB24" s="27"/>
      <c r="AC24" s="29"/>
    </row>
    <row r="25" spans="1:29" s="10" customFormat="1" ht="24.75" customHeight="1">
      <c r="A25" s="7"/>
      <c r="B25" s="28"/>
      <c r="C25" s="34"/>
      <c r="D25" s="25"/>
      <c r="E25" s="25"/>
      <c r="F25" s="25"/>
      <c r="G25" s="25"/>
      <c r="H25" s="25"/>
      <c r="I25" s="25"/>
      <c r="J25" s="25"/>
      <c r="K25" s="26"/>
      <c r="L25" s="26"/>
      <c r="M25" s="23"/>
      <c r="N25" s="23"/>
      <c r="O25" s="12"/>
      <c r="P25" s="12"/>
      <c r="Q25" s="30"/>
      <c r="R25" s="30"/>
      <c r="S25" s="31"/>
      <c r="T25" s="31"/>
      <c r="U25" s="12"/>
      <c r="V25" s="12"/>
      <c r="W25" s="12"/>
      <c r="X25" s="12"/>
      <c r="Y25" s="27"/>
      <c r="Z25" s="27"/>
      <c r="AA25" s="27"/>
      <c r="AB25" s="27"/>
      <c r="AC25" s="29"/>
    </row>
    <row r="26" spans="1:29" s="10" customFormat="1" ht="24.75" customHeight="1">
      <c r="A26" s="7"/>
      <c r="B26" s="28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3"/>
      <c r="N26" s="23"/>
      <c r="O26" s="30"/>
      <c r="P26" s="30"/>
      <c r="Q26" s="30"/>
      <c r="R26" s="30"/>
      <c r="S26" s="31"/>
      <c r="T26" s="31"/>
      <c r="U26" s="12"/>
      <c r="V26" s="12"/>
      <c r="W26" s="12"/>
      <c r="X26" s="12"/>
      <c r="Y26" s="27"/>
      <c r="Z26" s="27"/>
      <c r="AA26" s="27"/>
      <c r="AB26" s="27"/>
      <c r="AC26" s="29"/>
    </row>
    <row r="27" spans="1:29" s="10" customFormat="1" ht="24.75" customHeight="1">
      <c r="A27" s="7"/>
      <c r="B27" s="28"/>
      <c r="C27" s="34"/>
      <c r="D27" s="25"/>
      <c r="E27" s="25"/>
      <c r="F27" s="25"/>
      <c r="G27" s="25"/>
      <c r="H27" s="25"/>
      <c r="I27" s="25"/>
      <c r="J27" s="25"/>
      <c r="K27" s="26"/>
      <c r="L27" s="26"/>
      <c r="M27" s="23"/>
      <c r="N27" s="23"/>
      <c r="O27" s="12"/>
      <c r="P27" s="12"/>
      <c r="Q27" s="30"/>
      <c r="R27" s="30"/>
      <c r="S27" s="31"/>
      <c r="T27" s="31"/>
      <c r="U27" s="12"/>
      <c r="V27" s="12"/>
      <c r="W27" s="12"/>
      <c r="X27" s="12"/>
      <c r="Y27" s="27"/>
      <c r="Z27" s="27"/>
      <c r="AA27" s="27"/>
      <c r="AB27" s="27"/>
      <c r="AC27" s="29"/>
    </row>
    <row r="28" spans="1:29" s="10" customFormat="1" ht="24.75" customHeight="1">
      <c r="A28" s="7"/>
      <c r="B28" s="28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3"/>
      <c r="N28" s="23"/>
      <c r="O28" s="30"/>
      <c r="P28" s="30"/>
      <c r="Q28" s="30"/>
      <c r="R28" s="30"/>
      <c r="S28" s="31"/>
      <c r="T28" s="31"/>
      <c r="U28" s="12"/>
      <c r="V28" s="12"/>
      <c r="W28" s="12"/>
      <c r="X28" s="12"/>
      <c r="Y28" s="27"/>
      <c r="Z28" s="27"/>
      <c r="AA28" s="27"/>
      <c r="AB28" s="27"/>
      <c r="AC28" s="29"/>
    </row>
    <row r="29" spans="1:29" s="10" customFormat="1" ht="24.75" customHeight="1">
      <c r="A29" s="7"/>
      <c r="B29" s="28"/>
      <c r="C29" s="34"/>
      <c r="D29" s="25"/>
      <c r="E29" s="25"/>
      <c r="F29" s="25"/>
      <c r="G29" s="25"/>
      <c r="H29" s="25"/>
      <c r="I29" s="25"/>
      <c r="J29" s="25"/>
      <c r="K29" s="26"/>
      <c r="L29" s="26"/>
      <c r="M29" s="23"/>
      <c r="N29" s="23"/>
      <c r="O29" s="12"/>
      <c r="P29" s="12"/>
      <c r="Q29" s="30"/>
      <c r="R29" s="30"/>
      <c r="S29" s="31"/>
      <c r="T29" s="31"/>
      <c r="U29" s="12"/>
      <c r="V29" s="12"/>
      <c r="W29" s="12"/>
      <c r="X29" s="12"/>
      <c r="Y29" s="27"/>
      <c r="Z29" s="27"/>
      <c r="AA29" s="27"/>
      <c r="AB29" s="27"/>
      <c r="AC29" s="29"/>
    </row>
    <row r="30" spans="1:29" s="10" customFormat="1" ht="24.75" customHeight="1">
      <c r="A30" s="7"/>
      <c r="B30" s="28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3"/>
      <c r="N30" s="23"/>
      <c r="O30" s="30"/>
      <c r="P30" s="30"/>
      <c r="Q30" s="30"/>
      <c r="R30" s="30"/>
      <c r="S30" s="31"/>
      <c r="T30" s="31"/>
      <c r="U30" s="12"/>
      <c r="V30" s="12"/>
      <c r="W30" s="12"/>
      <c r="X30" s="12"/>
      <c r="Y30" s="27"/>
      <c r="Z30" s="27"/>
      <c r="AA30" s="27"/>
      <c r="AB30" s="27"/>
      <c r="AC30" s="29"/>
    </row>
    <row r="31" spans="1:29" s="10" customFormat="1" ht="24.75" customHeight="1">
      <c r="A31" s="7"/>
      <c r="B31" s="28"/>
      <c r="C31" s="34"/>
      <c r="D31" s="25"/>
      <c r="E31" s="25"/>
      <c r="F31" s="25"/>
      <c r="G31" s="25"/>
      <c r="H31" s="25"/>
      <c r="I31" s="25"/>
      <c r="J31" s="25"/>
      <c r="K31" s="26"/>
      <c r="L31" s="26"/>
      <c r="M31" s="23"/>
      <c r="N31" s="23"/>
      <c r="O31" s="12"/>
      <c r="P31" s="12"/>
      <c r="Q31" s="30"/>
      <c r="R31" s="30"/>
      <c r="S31" s="31"/>
      <c r="T31" s="31"/>
      <c r="U31" s="12"/>
      <c r="V31" s="12"/>
      <c r="W31" s="12"/>
      <c r="X31" s="12"/>
      <c r="Y31" s="27"/>
      <c r="Z31" s="27"/>
      <c r="AA31" s="27"/>
      <c r="AB31" s="27"/>
      <c r="AC31" s="29"/>
    </row>
    <row r="32" spans="1:29" s="10" customFormat="1" ht="24.75" customHeight="1">
      <c r="A32" s="7"/>
      <c r="B32" s="28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3"/>
      <c r="N32" s="23"/>
      <c r="O32" s="30"/>
      <c r="P32" s="30"/>
      <c r="Q32" s="30"/>
      <c r="R32" s="30"/>
      <c r="S32" s="31"/>
      <c r="T32" s="31"/>
      <c r="U32" s="12"/>
      <c r="V32" s="12"/>
      <c r="W32" s="12"/>
      <c r="X32" s="12"/>
      <c r="Y32" s="27"/>
      <c r="Z32" s="27"/>
      <c r="AA32" s="27"/>
      <c r="AB32" s="27"/>
      <c r="AC32" s="29"/>
    </row>
    <row r="33" spans="1:29" s="10" customFormat="1" ht="24.75" customHeight="1">
      <c r="A33" s="7"/>
      <c r="B33" s="28"/>
      <c r="C33" s="34"/>
      <c r="D33" s="25"/>
      <c r="E33" s="25"/>
      <c r="F33" s="25"/>
      <c r="G33" s="25"/>
      <c r="H33" s="25"/>
      <c r="I33" s="25"/>
      <c r="J33" s="25"/>
      <c r="K33" s="26"/>
      <c r="L33" s="26"/>
      <c r="M33" s="23"/>
      <c r="N33" s="23"/>
      <c r="O33" s="30"/>
      <c r="P33" s="30"/>
      <c r="Q33" s="30"/>
      <c r="R33" s="30"/>
      <c r="S33" s="31"/>
      <c r="T33" s="31"/>
      <c r="U33" s="12"/>
      <c r="V33" s="12"/>
      <c r="W33" s="12"/>
      <c r="X33" s="12"/>
      <c r="Y33" s="27"/>
      <c r="Z33" s="27"/>
      <c r="AA33" s="27"/>
      <c r="AB33" s="27"/>
      <c r="AC33" s="29"/>
    </row>
    <row r="34" spans="1:29" s="10" customFormat="1" ht="24.75" customHeight="1">
      <c r="A34" s="7"/>
      <c r="B34" s="28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3"/>
      <c r="N34" s="23"/>
      <c r="O34" s="30"/>
      <c r="P34" s="30"/>
      <c r="Q34" s="30"/>
      <c r="R34" s="30"/>
      <c r="S34" s="31"/>
      <c r="T34" s="31"/>
      <c r="U34" s="12"/>
      <c r="V34" s="12"/>
      <c r="W34" s="12"/>
      <c r="X34" s="12"/>
      <c r="Y34" s="27"/>
      <c r="Z34" s="27"/>
      <c r="AA34" s="27"/>
      <c r="AB34" s="27"/>
      <c r="AC34" s="29"/>
    </row>
    <row r="35" spans="1:29" s="10" customFormat="1" ht="24.75" customHeight="1">
      <c r="A35" s="7"/>
      <c r="B35" s="28"/>
      <c r="C35" s="34"/>
      <c r="D35" s="25"/>
      <c r="E35" s="25"/>
      <c r="F35" s="25"/>
      <c r="G35" s="25"/>
      <c r="H35" s="25"/>
      <c r="I35" s="25"/>
      <c r="J35" s="25"/>
      <c r="K35" s="26"/>
      <c r="L35" s="26"/>
      <c r="M35" s="23"/>
      <c r="N35" s="23"/>
      <c r="O35" s="30"/>
      <c r="P35" s="30"/>
      <c r="Q35" s="30"/>
      <c r="R35" s="30"/>
      <c r="S35" s="31"/>
      <c r="T35" s="31"/>
      <c r="U35" s="12"/>
      <c r="V35" s="12"/>
      <c r="W35" s="12"/>
      <c r="X35" s="12"/>
      <c r="Y35" s="27"/>
      <c r="Z35" s="27"/>
      <c r="AA35" s="27"/>
      <c r="AB35" s="27"/>
      <c r="AC35" s="29"/>
    </row>
    <row r="36" spans="1:29" s="10" customFormat="1" ht="24.75" customHeight="1">
      <c r="A36" s="7"/>
      <c r="B36" s="28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3"/>
      <c r="N36" s="23"/>
      <c r="O36" s="30"/>
      <c r="P36" s="30"/>
      <c r="Q36" s="30"/>
      <c r="R36" s="30"/>
      <c r="S36" s="31"/>
      <c r="T36" s="31"/>
      <c r="U36" s="12"/>
      <c r="V36" s="12"/>
      <c r="W36" s="12"/>
      <c r="X36" s="12"/>
      <c r="Y36" s="27"/>
      <c r="Z36" s="27"/>
      <c r="AA36" s="27"/>
      <c r="AB36" s="27"/>
      <c r="AC36" s="29"/>
    </row>
    <row r="37" spans="1:29" s="10" customFormat="1" ht="24.75" customHeight="1">
      <c r="A37" s="7"/>
      <c r="B37" s="28"/>
      <c r="C37" s="34"/>
      <c r="D37" s="25"/>
      <c r="E37" s="25"/>
      <c r="F37" s="25"/>
      <c r="G37" s="25"/>
      <c r="H37" s="25"/>
      <c r="I37" s="25"/>
      <c r="J37" s="25"/>
      <c r="K37" s="26"/>
      <c r="L37" s="26"/>
      <c r="M37" s="23"/>
      <c r="N37" s="23"/>
      <c r="O37" s="12"/>
      <c r="P37" s="12"/>
      <c r="Q37" s="30"/>
      <c r="R37" s="30"/>
      <c r="S37" s="31"/>
      <c r="T37" s="31"/>
      <c r="U37" s="12"/>
      <c r="V37" s="12"/>
      <c r="W37" s="12"/>
      <c r="X37" s="12"/>
      <c r="Y37" s="27"/>
      <c r="Z37" s="27"/>
      <c r="AA37" s="27"/>
      <c r="AB37" s="27"/>
      <c r="AC37" s="55"/>
    </row>
    <row r="38" spans="1:29" s="10" customFormat="1" ht="24.75" customHeight="1">
      <c r="A38" s="7"/>
      <c r="B38" s="28"/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23"/>
      <c r="N38" s="23"/>
      <c r="O38" s="30"/>
      <c r="P38" s="30"/>
      <c r="Q38" s="30"/>
      <c r="R38" s="30"/>
      <c r="S38" s="31"/>
      <c r="T38" s="31"/>
      <c r="U38" s="12"/>
      <c r="V38" s="12"/>
      <c r="W38" s="12"/>
      <c r="X38" s="12"/>
      <c r="Y38" s="27"/>
      <c r="Z38" s="27"/>
      <c r="AA38" s="27"/>
      <c r="AB38" s="27"/>
      <c r="AC38" s="55"/>
    </row>
    <row r="39" spans="1:29" s="10" customFormat="1" ht="24.75" customHeight="1">
      <c r="A39" s="7"/>
      <c r="B39" s="28"/>
      <c r="C39" s="34"/>
      <c r="D39" s="25"/>
      <c r="E39" s="25"/>
      <c r="F39" s="25"/>
      <c r="G39" s="25"/>
      <c r="H39" s="25"/>
      <c r="I39" s="25"/>
      <c r="J39" s="25"/>
      <c r="K39" s="26"/>
      <c r="L39" s="26"/>
      <c r="M39" s="23"/>
      <c r="N39" s="23"/>
      <c r="O39" s="12"/>
      <c r="P39" s="12"/>
      <c r="Q39" s="30"/>
      <c r="R39" s="30"/>
      <c r="S39" s="31"/>
      <c r="T39" s="31"/>
      <c r="U39" s="12"/>
      <c r="V39" s="12"/>
      <c r="W39" s="12"/>
      <c r="X39" s="12"/>
      <c r="Y39" s="27"/>
      <c r="Z39" s="27"/>
      <c r="AA39" s="27"/>
      <c r="AB39" s="27"/>
      <c r="AC39" s="55"/>
    </row>
    <row r="40" spans="1:29" s="10" customFormat="1" ht="24.75" customHeight="1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23"/>
      <c r="N40" s="23"/>
      <c r="O40" s="30"/>
      <c r="P40" s="30"/>
      <c r="Q40" s="30"/>
      <c r="R40" s="30"/>
      <c r="S40" s="31"/>
      <c r="T40" s="31"/>
      <c r="U40" s="12"/>
      <c r="V40" s="12"/>
      <c r="W40" s="12"/>
      <c r="X40" s="12"/>
      <c r="Y40" s="27"/>
      <c r="Z40" s="27"/>
      <c r="AA40" s="27"/>
      <c r="AB40" s="27"/>
      <c r="AC40" s="55"/>
    </row>
    <row r="41" spans="1:29" s="10" customFormat="1" ht="24.75" customHeight="1">
      <c r="A41" s="7"/>
      <c r="B41" s="32"/>
      <c r="C41" s="34"/>
      <c r="D41" s="25"/>
      <c r="E41" s="25"/>
      <c r="F41" s="25"/>
      <c r="G41" s="25"/>
      <c r="H41" s="25"/>
      <c r="I41" s="25"/>
      <c r="J41" s="25"/>
      <c r="K41" s="26"/>
      <c r="L41" s="26"/>
      <c r="M41" s="23"/>
      <c r="N41" s="23"/>
      <c r="O41" s="12"/>
      <c r="P41" s="12"/>
      <c r="Q41" s="30"/>
      <c r="R41" s="30"/>
      <c r="S41" s="31"/>
      <c r="T41" s="31"/>
      <c r="U41" s="12"/>
      <c r="V41" s="12"/>
      <c r="W41" s="12"/>
      <c r="X41" s="12"/>
      <c r="Y41" s="27"/>
      <c r="Z41" s="27"/>
      <c r="AA41" s="27"/>
      <c r="AB41" s="27"/>
      <c r="AC41" s="143"/>
    </row>
    <row r="42" spans="1:29" s="10" customFormat="1" ht="24.75" customHeight="1">
      <c r="A42" s="7"/>
      <c r="B42" s="32"/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23"/>
      <c r="N42" s="23"/>
      <c r="O42" s="30"/>
      <c r="P42" s="30"/>
      <c r="Q42" s="30"/>
      <c r="R42" s="30"/>
      <c r="S42" s="31"/>
      <c r="T42" s="31"/>
      <c r="U42" s="12"/>
      <c r="V42" s="12"/>
      <c r="W42" s="12"/>
      <c r="X42" s="12"/>
      <c r="Y42" s="27"/>
      <c r="Z42" s="27"/>
      <c r="AA42" s="27"/>
      <c r="AB42" s="27"/>
      <c r="AC42" s="143"/>
    </row>
    <row r="43" spans="1:29" s="10" customFormat="1" ht="24.75" customHeight="1">
      <c r="A43" s="7"/>
      <c r="B43" s="32"/>
      <c r="C43" s="34"/>
      <c r="D43" s="25"/>
      <c r="E43" s="25"/>
      <c r="F43" s="25"/>
      <c r="G43" s="25"/>
      <c r="H43" s="25"/>
      <c r="I43" s="25"/>
      <c r="J43" s="25"/>
      <c r="K43" s="26"/>
      <c r="L43" s="26"/>
      <c r="M43" s="23"/>
      <c r="N43" s="23"/>
      <c r="O43" s="12"/>
      <c r="P43" s="12"/>
      <c r="Q43" s="30"/>
      <c r="R43" s="30"/>
      <c r="S43" s="31"/>
      <c r="T43" s="31"/>
      <c r="U43" s="12"/>
      <c r="V43" s="12"/>
      <c r="W43" s="12"/>
      <c r="X43" s="12"/>
      <c r="Y43" s="27"/>
      <c r="Z43" s="27"/>
      <c r="AA43" s="27"/>
      <c r="AB43" s="27"/>
      <c r="AC43" s="143"/>
    </row>
    <row r="44" spans="1:29" s="10" customFormat="1" ht="24.75" customHeight="1">
      <c r="A44" s="7"/>
      <c r="B44" s="32"/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23"/>
      <c r="N44" s="23"/>
      <c r="O44" s="30"/>
      <c r="P44" s="30"/>
      <c r="Q44" s="30"/>
      <c r="R44" s="30"/>
      <c r="S44" s="31"/>
      <c r="T44" s="31"/>
      <c r="U44" s="12"/>
      <c r="V44" s="12"/>
      <c r="W44" s="12"/>
      <c r="X44" s="12"/>
      <c r="Y44" s="27"/>
      <c r="Z44" s="27"/>
      <c r="AA44" s="27"/>
      <c r="AB44" s="27"/>
      <c r="AC44" s="143"/>
    </row>
    <row r="45" spans="1:29" s="10" customFormat="1" ht="24.75" customHeight="1">
      <c r="A45" s="7"/>
      <c r="B45" s="6"/>
      <c r="C45" s="34"/>
      <c r="D45" s="25"/>
      <c r="E45" s="25"/>
      <c r="F45" s="25"/>
      <c r="G45" s="25"/>
      <c r="H45" s="25"/>
      <c r="I45" s="25"/>
      <c r="J45" s="25"/>
      <c r="K45" s="26"/>
      <c r="L45" s="26"/>
      <c r="M45" s="23"/>
      <c r="N45" s="23"/>
      <c r="O45" s="12"/>
      <c r="P45" s="12"/>
      <c r="Q45" s="30"/>
      <c r="R45" s="30"/>
      <c r="S45" s="31"/>
      <c r="T45" s="31"/>
      <c r="U45" s="12"/>
      <c r="V45" s="12"/>
      <c r="W45" s="12"/>
      <c r="X45" s="12"/>
      <c r="Y45" s="27"/>
      <c r="Z45" s="27"/>
      <c r="AA45" s="27"/>
      <c r="AB45" s="27"/>
      <c r="AC45" s="153"/>
    </row>
    <row r="46" spans="1:29" s="10" customFormat="1" ht="24.75" customHeight="1">
      <c r="A46" s="7"/>
      <c r="B46" s="6"/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23"/>
      <c r="N46" s="23"/>
      <c r="O46" s="30"/>
      <c r="P46" s="30"/>
      <c r="Q46" s="30"/>
      <c r="R46" s="30"/>
      <c r="S46" s="31"/>
      <c r="T46" s="31"/>
      <c r="U46" s="12"/>
      <c r="V46" s="12"/>
      <c r="W46" s="12"/>
      <c r="X46" s="12"/>
      <c r="Y46" s="27"/>
      <c r="Z46" s="27"/>
      <c r="AA46" s="27"/>
      <c r="AB46" s="27"/>
      <c r="AC46" s="153"/>
    </row>
    <row r="47" spans="1:29" s="10" customFormat="1" ht="24.75" customHeight="1">
      <c r="A47" s="7"/>
      <c r="B47" s="6"/>
      <c r="C47" s="34"/>
      <c r="D47" s="25"/>
      <c r="E47" s="25"/>
      <c r="F47" s="25"/>
      <c r="G47" s="25"/>
      <c r="H47" s="25"/>
      <c r="I47" s="25"/>
      <c r="J47" s="25"/>
      <c r="K47" s="26"/>
      <c r="L47" s="26"/>
      <c r="M47" s="23"/>
      <c r="N47" s="23"/>
      <c r="O47" s="12"/>
      <c r="P47" s="12"/>
      <c r="Q47" s="30"/>
      <c r="R47" s="30"/>
      <c r="S47" s="31"/>
      <c r="T47" s="31"/>
      <c r="U47" s="12"/>
      <c r="V47" s="12"/>
      <c r="W47" s="12"/>
      <c r="X47" s="12"/>
      <c r="Y47" s="27"/>
      <c r="Z47" s="27"/>
      <c r="AA47" s="27"/>
      <c r="AB47" s="27"/>
      <c r="AC47" s="153"/>
    </row>
    <row r="48" spans="1:29" s="10" customFormat="1" ht="24.75" customHeight="1">
      <c r="A48" s="7"/>
      <c r="B48" s="6"/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23"/>
      <c r="N48" s="23"/>
      <c r="O48" s="30"/>
      <c r="P48" s="30"/>
      <c r="Q48" s="30"/>
      <c r="R48" s="30"/>
      <c r="S48" s="31"/>
      <c r="T48" s="31"/>
      <c r="U48" s="12"/>
      <c r="V48" s="12"/>
      <c r="W48" s="12"/>
      <c r="X48" s="12"/>
      <c r="Y48" s="27"/>
      <c r="Z48" s="27"/>
      <c r="AA48" s="27"/>
      <c r="AB48" s="27"/>
      <c r="AC48" s="153"/>
    </row>
    <row r="49" spans="1:29" s="10" customFormat="1" ht="24.75" customHeight="1">
      <c r="A49" s="7"/>
      <c r="B49" s="8"/>
      <c r="C49" s="34"/>
      <c r="D49" s="25"/>
      <c r="E49" s="25"/>
      <c r="F49" s="25"/>
      <c r="G49" s="25"/>
      <c r="H49" s="25"/>
      <c r="I49" s="25"/>
      <c r="J49" s="25"/>
      <c r="K49" s="26"/>
      <c r="L49" s="26"/>
      <c r="M49" s="23"/>
      <c r="N49" s="23"/>
      <c r="O49" s="12"/>
      <c r="P49" s="12"/>
      <c r="Q49" s="30"/>
      <c r="R49" s="30"/>
      <c r="S49" s="31"/>
      <c r="T49" s="31"/>
      <c r="U49" s="12"/>
      <c r="V49" s="12"/>
      <c r="W49" s="12"/>
      <c r="X49" s="12"/>
      <c r="Y49" s="27"/>
      <c r="Z49" s="27"/>
      <c r="AA49" s="27"/>
      <c r="AB49" s="27"/>
      <c r="AC49" s="153"/>
    </row>
    <row r="50" spans="1:29" s="10" customFormat="1" ht="24.75" customHeight="1">
      <c r="A50" s="7"/>
      <c r="B50" s="8"/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23"/>
      <c r="N50" s="23"/>
      <c r="O50" s="30"/>
      <c r="P50" s="30"/>
      <c r="Q50" s="30"/>
      <c r="R50" s="30"/>
      <c r="S50" s="31"/>
      <c r="T50" s="31"/>
      <c r="U50" s="12"/>
      <c r="V50" s="12"/>
      <c r="W50" s="12"/>
      <c r="X50" s="12"/>
      <c r="Y50" s="27"/>
      <c r="Z50" s="27"/>
      <c r="AA50" s="27"/>
      <c r="AB50" s="27"/>
      <c r="AC50" s="153"/>
    </row>
    <row r="51" spans="1:29" s="10" customFormat="1" ht="24.75" customHeight="1">
      <c r="A51" s="7"/>
      <c r="B51" s="8"/>
      <c r="C51" s="34"/>
      <c r="D51" s="25"/>
      <c r="E51" s="25"/>
      <c r="F51" s="25"/>
      <c r="G51" s="25"/>
      <c r="H51" s="25"/>
      <c r="I51" s="25"/>
      <c r="J51" s="25"/>
      <c r="K51" s="26"/>
      <c r="L51" s="26"/>
      <c r="M51" s="23"/>
      <c r="N51" s="23"/>
      <c r="O51" s="12"/>
      <c r="P51" s="12"/>
      <c r="Q51" s="30"/>
      <c r="R51" s="30"/>
      <c r="S51" s="31"/>
      <c r="T51" s="31"/>
      <c r="U51" s="12"/>
      <c r="V51" s="12"/>
      <c r="W51" s="12"/>
      <c r="X51" s="12"/>
      <c r="Y51" s="27"/>
      <c r="Z51" s="27"/>
      <c r="AA51" s="27"/>
      <c r="AB51" s="27"/>
      <c r="AC51" s="143"/>
    </row>
    <row r="52" spans="1:29" s="10" customFormat="1" ht="24.75" customHeight="1">
      <c r="A52" s="7"/>
      <c r="B52" s="8"/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23"/>
      <c r="N52" s="23"/>
      <c r="O52" s="30"/>
      <c r="P52" s="33"/>
      <c r="Q52" s="30"/>
      <c r="R52" s="30"/>
      <c r="S52" s="31"/>
      <c r="T52" s="31"/>
      <c r="U52" s="12"/>
      <c r="V52" s="12"/>
      <c r="W52" s="12"/>
      <c r="X52" s="12"/>
      <c r="Y52" s="27"/>
      <c r="Z52" s="27"/>
      <c r="AA52" s="27"/>
      <c r="AB52" s="27"/>
      <c r="AC52" s="143"/>
    </row>
    <row r="53" spans="1:29" s="10" customFormat="1" ht="24.75" customHeight="1">
      <c r="A53" s="7"/>
      <c r="B53" s="8"/>
      <c r="C53" s="34"/>
      <c r="D53" s="25"/>
      <c r="E53" s="25"/>
      <c r="F53" s="25"/>
      <c r="G53" s="25"/>
      <c r="H53" s="25"/>
      <c r="I53" s="25"/>
      <c r="J53" s="25"/>
      <c r="K53" s="26"/>
      <c r="L53" s="26"/>
      <c r="M53" s="23"/>
      <c r="N53" s="23"/>
      <c r="O53" s="12"/>
      <c r="P53" s="12"/>
      <c r="Q53" s="30"/>
      <c r="R53" s="30"/>
      <c r="S53" s="31"/>
      <c r="T53" s="31"/>
      <c r="U53" s="12"/>
      <c r="V53" s="12"/>
      <c r="W53" s="12"/>
      <c r="X53" s="12"/>
      <c r="Y53" s="27"/>
      <c r="Z53" s="27"/>
      <c r="AA53" s="27"/>
      <c r="AB53" s="27"/>
      <c r="AC53" s="143"/>
    </row>
    <row r="54" spans="1:29" s="10" customFormat="1" ht="24.75" customHeight="1">
      <c r="A54" s="7"/>
      <c r="B54" s="8"/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23"/>
      <c r="N54" s="23"/>
      <c r="O54" s="30"/>
      <c r="P54" s="33"/>
      <c r="Q54" s="30"/>
      <c r="R54" s="30"/>
      <c r="S54" s="31"/>
      <c r="T54" s="31"/>
      <c r="U54" s="12"/>
      <c r="V54" s="12"/>
      <c r="W54" s="12"/>
      <c r="X54" s="12"/>
      <c r="Y54" s="27"/>
      <c r="Z54" s="27"/>
      <c r="AA54" s="27"/>
      <c r="AB54" s="27"/>
      <c r="AC54" s="143"/>
    </row>
    <row r="55" spans="1:29" s="10" customFormat="1" ht="24.75" customHeight="1">
      <c r="A55" s="7"/>
      <c r="B55" s="8"/>
      <c r="C55" s="34"/>
      <c r="D55" s="25"/>
      <c r="E55" s="25"/>
      <c r="F55" s="25"/>
      <c r="G55" s="25"/>
      <c r="H55" s="25"/>
      <c r="I55" s="25"/>
      <c r="J55" s="25"/>
      <c r="K55" s="26"/>
      <c r="L55" s="26"/>
      <c r="M55" s="23"/>
      <c r="N55" s="23"/>
      <c r="O55" s="12"/>
      <c r="P55" s="12"/>
      <c r="Q55" s="30"/>
      <c r="R55" s="30"/>
      <c r="S55" s="31"/>
      <c r="T55" s="31"/>
      <c r="U55" s="12"/>
      <c r="V55" s="12"/>
      <c r="W55" s="12"/>
      <c r="X55" s="12"/>
      <c r="Y55" s="27"/>
      <c r="Z55" s="27"/>
      <c r="AA55" s="27"/>
      <c r="AB55" s="27"/>
      <c r="AC55" s="143"/>
    </row>
    <row r="56" spans="1:29" s="10" customFormat="1" ht="24.75" customHeight="1">
      <c r="A56" s="7"/>
      <c r="B56" s="8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3"/>
      <c r="N56" s="23"/>
      <c r="O56" s="30"/>
      <c r="P56" s="33"/>
      <c r="Q56" s="30"/>
      <c r="R56" s="30"/>
      <c r="S56" s="31"/>
      <c r="T56" s="31"/>
      <c r="U56" s="12"/>
      <c r="V56" s="12"/>
      <c r="W56" s="12"/>
      <c r="X56" s="12"/>
      <c r="Y56" s="27"/>
      <c r="Z56" s="27"/>
      <c r="AA56" s="27"/>
      <c r="AB56" s="27"/>
      <c r="AC56" s="143"/>
    </row>
    <row r="57" spans="1:29" s="10" customFormat="1" ht="24.75" customHeight="1">
      <c r="A57" s="7"/>
      <c r="B57" s="8"/>
      <c r="C57" s="34"/>
      <c r="D57" s="25"/>
      <c r="E57" s="25"/>
      <c r="F57" s="25"/>
      <c r="G57" s="25"/>
      <c r="H57" s="25"/>
      <c r="I57" s="25"/>
      <c r="J57" s="25"/>
      <c r="K57" s="26"/>
      <c r="L57" s="26"/>
      <c r="M57" s="23"/>
      <c r="N57" s="23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7"/>
      <c r="Z57" s="27"/>
      <c r="AA57" s="27"/>
      <c r="AB57" s="27"/>
      <c r="AC57" s="143"/>
    </row>
    <row r="58" spans="1:29" s="10" customFormat="1" ht="24.75" customHeight="1">
      <c r="A58" s="7"/>
      <c r="B58" s="8"/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23"/>
      <c r="N58" s="23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7"/>
      <c r="Z58" s="27"/>
      <c r="AA58" s="27"/>
      <c r="AB58" s="27"/>
      <c r="AC58" s="143"/>
    </row>
    <row r="59" spans="1:29" s="10" customFormat="1" ht="24.75" customHeight="1">
      <c r="A59" s="7"/>
      <c r="B59" s="8"/>
      <c r="C59" s="34"/>
      <c r="D59" s="25"/>
      <c r="E59" s="25"/>
      <c r="F59" s="25"/>
      <c r="G59" s="25"/>
      <c r="H59" s="25"/>
      <c r="I59" s="25"/>
      <c r="J59" s="25"/>
      <c r="K59" s="26"/>
      <c r="L59" s="26"/>
      <c r="M59" s="23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7"/>
      <c r="Z59" s="27"/>
      <c r="AA59" s="27"/>
      <c r="AB59" s="27"/>
      <c r="AC59" s="143"/>
    </row>
    <row r="60" spans="1:29" s="10" customFormat="1" ht="24.75" customHeight="1">
      <c r="A60" s="7"/>
      <c r="B60" s="8"/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7"/>
      <c r="Z60" s="27"/>
      <c r="AA60" s="27"/>
      <c r="AB60" s="27"/>
      <c r="AC60" s="143"/>
    </row>
    <row r="61" spans="1:29" s="10" customFormat="1" ht="24.75" customHeight="1">
      <c r="A61" s="7"/>
      <c r="B61" s="8"/>
      <c r="C61" s="34"/>
      <c r="D61" s="25"/>
      <c r="E61" s="25"/>
      <c r="F61" s="25"/>
      <c r="G61" s="25"/>
      <c r="H61" s="25"/>
      <c r="I61" s="25"/>
      <c r="J61" s="25"/>
      <c r="K61" s="26"/>
      <c r="L61" s="26"/>
      <c r="M61" s="23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7"/>
      <c r="Z61" s="27"/>
      <c r="AA61" s="27"/>
      <c r="AB61" s="27"/>
      <c r="AC61" s="143"/>
    </row>
    <row r="62" spans="1:29" s="10" customFormat="1" ht="24.75" customHeight="1">
      <c r="A62" s="7"/>
      <c r="B62" s="8"/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23"/>
      <c r="N62" s="23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7"/>
      <c r="Z62" s="27"/>
      <c r="AA62" s="27"/>
      <c r="AB62" s="27"/>
      <c r="AC62" s="143"/>
    </row>
    <row r="63" spans="1:29" s="10" customFormat="1" ht="24.75" customHeight="1">
      <c r="A63" s="7"/>
      <c r="B63" s="8"/>
      <c r="C63" s="34"/>
      <c r="D63" s="25"/>
      <c r="E63" s="25"/>
      <c r="F63" s="25"/>
      <c r="G63" s="25"/>
      <c r="H63" s="25"/>
      <c r="I63" s="25"/>
      <c r="J63" s="25"/>
      <c r="K63" s="26"/>
      <c r="L63" s="26"/>
      <c r="M63" s="23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7"/>
      <c r="Z63" s="27"/>
      <c r="AA63" s="27"/>
      <c r="AB63" s="27"/>
      <c r="AC63" s="55"/>
    </row>
    <row r="64" spans="1:29" s="10" customFormat="1" ht="24.75" customHeight="1">
      <c r="A64" s="7"/>
      <c r="B64" s="8"/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23"/>
      <c r="N64" s="23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7"/>
      <c r="Z64" s="27"/>
      <c r="AA64" s="27"/>
      <c r="AB64" s="27"/>
      <c r="AC64" s="55"/>
    </row>
    <row r="65" spans="1:29" s="10" customFormat="1" ht="24.75" customHeight="1">
      <c r="A65" s="7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9"/>
    </row>
    <row r="66" spans="1:29" s="10" customFormat="1" ht="24.75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9"/>
    </row>
    <row r="67" spans="1:29" s="10" customFormat="1" ht="24.75" customHeight="1">
      <c r="A67" s="7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9"/>
    </row>
    <row r="68" spans="1:29" s="10" customFormat="1" ht="24.75" customHeight="1">
      <c r="A68" s="7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9"/>
    </row>
  </sheetData>
  <sheetProtection/>
  <mergeCells count="24">
    <mergeCell ref="AC51:AC56"/>
    <mergeCell ref="AC57:AC62"/>
    <mergeCell ref="C17:AB17"/>
    <mergeCell ref="AC41:AC44"/>
    <mergeCell ref="AC45:AC50"/>
    <mergeCell ref="Y18:AB18"/>
    <mergeCell ref="C18:H18"/>
    <mergeCell ref="I18:X18"/>
    <mergeCell ref="C19:AB20"/>
    <mergeCell ref="P11:AB11"/>
    <mergeCell ref="Y12:AB16"/>
    <mergeCell ref="C12:N16"/>
    <mergeCell ref="O12:O16"/>
    <mergeCell ref="P12:P16"/>
    <mergeCell ref="Q12:Q16"/>
    <mergeCell ref="R12:R16"/>
    <mergeCell ref="S12:U16"/>
    <mergeCell ref="V12:X16"/>
    <mergeCell ref="C3:M3"/>
    <mergeCell ref="C4:M4"/>
    <mergeCell ref="C5:M5"/>
    <mergeCell ref="C6:N7"/>
    <mergeCell ref="P7:AB7"/>
    <mergeCell ref="C8:M8"/>
  </mergeCells>
  <hyperlinks>
    <hyperlink ref="C5" r:id="rId1" display="http://www.baswool.ru"/>
  </hyperlinks>
  <printOptions/>
  <pageMargins left="1.0236220472440944" right="0.2362204724409449" top="0.35433070866141736" bottom="0.35433070866141736" header="0.31496062992125984" footer="0.31496062992125984"/>
  <pageSetup horizontalDpi="600" verticalDpi="600" orientation="portrait" paperSize="9" scale="71" r:id="rId2"/>
  <rowBreaks count="1" manualBreakCount="1">
    <brk id="4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Kurlyanov</dc:creator>
  <cp:keywords/>
  <dc:description/>
  <cp:lastModifiedBy>Andreeva</cp:lastModifiedBy>
  <cp:lastPrinted>2022-02-28T11:43:23Z</cp:lastPrinted>
  <dcterms:created xsi:type="dcterms:W3CDTF">2015-04-07T12:45:34Z</dcterms:created>
  <dcterms:modified xsi:type="dcterms:W3CDTF">2022-03-01T05:10:17Z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